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filterPrivacy="1" codeName="EstaPastaDeTrabalho" defaultThemeVersion="124226"/>
  <xr:revisionPtr revIDLastSave="0" documentId="13_ncr:1_{D939072D-589A-48B7-8FC2-ECBCCFD8797D}" xr6:coauthVersionLast="47" xr6:coauthVersionMax="47" xr10:uidLastSave="{00000000-0000-0000-0000-000000000000}"/>
  <bookViews>
    <workbookView xWindow="-120" yWindow="-120" windowWidth="19440" windowHeight="15000" activeTab="1" xr2:uid="{00000000-000D-0000-FFFF-FFFF00000000}"/>
  </bookViews>
  <sheets>
    <sheet name="Plano Trabalho 2022.2023" sheetId="18" r:id="rId1"/>
    <sheet name=" DRE 2022" sheetId="17" r:id="rId2"/>
    <sheet name=" DRE 2023" sheetId="19" r:id="rId3"/>
  </sheets>
  <definedNames>
    <definedName name="_xlnm.Print_Area" localSheetId="1">' DRE 2022'!$A$1:$AM$82</definedName>
    <definedName name="_xlnm.Print_Area" localSheetId="2">' DRE 2023'!$A$1:$AO$80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6" i="17" l="1"/>
  <c r="C6" i="17"/>
  <c r="B6" i="17"/>
  <c r="D63" i="17" l="1"/>
  <c r="D64" i="17"/>
  <c r="D77" i="17" s="1"/>
  <c r="L20" i="17"/>
  <c r="J20" i="17"/>
  <c r="F20" i="17"/>
  <c r="D20" i="17"/>
  <c r="D19" i="17"/>
  <c r="L11" i="17"/>
  <c r="L13" i="17"/>
  <c r="K14" i="17"/>
  <c r="I14" i="17"/>
  <c r="E14" i="17"/>
  <c r="C14" i="17"/>
  <c r="C13" i="17"/>
  <c r="B142" i="18" l="1"/>
  <c r="B129" i="18"/>
  <c r="B143" i="18" s="1"/>
  <c r="B111" i="18"/>
  <c r="B98" i="18"/>
  <c r="B112" i="18" s="1"/>
  <c r="D58" i="17" l="1"/>
  <c r="E58" i="17" l="1"/>
  <c r="F58" i="17"/>
  <c r="G58" i="17"/>
  <c r="H58" i="17"/>
  <c r="I58" i="17"/>
  <c r="J58" i="17"/>
  <c r="K58" i="17"/>
  <c r="L58" i="17"/>
  <c r="C58" i="17"/>
  <c r="F14" i="17" l="1"/>
  <c r="L14" i="17"/>
  <c r="I20" i="17"/>
  <c r="G61" i="17"/>
  <c r="H61" i="17"/>
  <c r="M61" i="17"/>
  <c r="N61" i="17"/>
  <c r="I70" i="17"/>
  <c r="L70" i="17"/>
  <c r="K68" i="19"/>
  <c r="H68" i="19"/>
  <c r="G68" i="19"/>
  <c r="N59" i="19"/>
  <c r="M59" i="19"/>
  <c r="J59" i="19"/>
  <c r="I59" i="19"/>
  <c r="F59" i="19"/>
  <c r="E59" i="19"/>
  <c r="AH56" i="19"/>
  <c r="AH27" i="19" s="1"/>
  <c r="AG56" i="19"/>
  <c r="AF56" i="19"/>
  <c r="AE56" i="19"/>
  <c r="AF27" i="19" s="1"/>
  <c r="AD56" i="19"/>
  <c r="AD27" i="19" s="1"/>
  <c r="AC56" i="19"/>
  <c r="AB56" i="19"/>
  <c r="AA56" i="19"/>
  <c r="Z56" i="19"/>
  <c r="Z27" i="19" s="1"/>
  <c r="Y56" i="19"/>
  <c r="X56" i="19"/>
  <c r="P56" i="19"/>
  <c r="O56" i="19"/>
  <c r="L56" i="19"/>
  <c r="L59" i="19" s="1"/>
  <c r="K56" i="19"/>
  <c r="H56" i="19"/>
  <c r="G56" i="19"/>
  <c r="H27" i="19" s="1"/>
  <c r="D56" i="19"/>
  <c r="D27" i="19" s="1"/>
  <c r="C56" i="19"/>
  <c r="S56" i="19" s="1"/>
  <c r="W55" i="19"/>
  <c r="AI55" i="19" s="1"/>
  <c r="S55" i="19"/>
  <c r="S54" i="19"/>
  <c r="AI53" i="19"/>
  <c r="S53" i="19"/>
  <c r="AI52" i="19"/>
  <c r="S52" i="19"/>
  <c r="AI51" i="19"/>
  <c r="S51" i="19"/>
  <c r="S50" i="19"/>
  <c r="AI49" i="19"/>
  <c r="S49" i="19"/>
  <c r="AI48" i="19"/>
  <c r="S48" i="19"/>
  <c r="AI47" i="19"/>
  <c r="S47" i="19"/>
  <c r="AI41" i="19"/>
  <c r="S41" i="19"/>
  <c r="AI40" i="19"/>
  <c r="S40" i="19"/>
  <c r="AI39" i="19"/>
  <c r="S39" i="19"/>
  <c r="AI38" i="19"/>
  <c r="S38" i="19"/>
  <c r="T38" i="19" s="1"/>
  <c r="AI37" i="19"/>
  <c r="S37" i="19"/>
  <c r="AI36" i="19"/>
  <c r="S36" i="19"/>
  <c r="AI35" i="19"/>
  <c r="S35" i="19"/>
  <c r="AI34" i="19"/>
  <c r="S34" i="19"/>
  <c r="AI33" i="19"/>
  <c r="S33" i="19"/>
  <c r="AI32" i="19"/>
  <c r="S32" i="19"/>
  <c r="W31" i="19"/>
  <c r="W56" i="19" s="1"/>
  <c r="S31" i="19"/>
  <c r="AI30" i="19"/>
  <c r="S30" i="19"/>
  <c r="T30" i="19" s="1"/>
  <c r="AI29" i="19"/>
  <c r="S29" i="19"/>
  <c r="AB27" i="19"/>
  <c r="P27" i="19"/>
  <c r="L27" i="19"/>
  <c r="P21" i="19"/>
  <c r="P59" i="19" s="1"/>
  <c r="O21" i="19"/>
  <c r="O59" i="19" s="1"/>
  <c r="L21" i="19"/>
  <c r="K21" i="19"/>
  <c r="K59" i="19" s="1"/>
  <c r="H21" i="19"/>
  <c r="H59" i="19" s="1"/>
  <c r="G21" i="19"/>
  <c r="G59" i="19" s="1"/>
  <c r="D21" i="19"/>
  <c r="C21" i="19"/>
  <c r="C59" i="19" s="1"/>
  <c r="S20" i="19"/>
  <c r="S21" i="19" s="1"/>
  <c r="S19" i="19"/>
  <c r="S18" i="19"/>
  <c r="P14" i="19"/>
  <c r="O14" i="19"/>
  <c r="L14" i="19"/>
  <c r="K14" i="19"/>
  <c r="H14" i="19"/>
  <c r="G14" i="19"/>
  <c r="D14" i="19"/>
  <c r="C14" i="19"/>
  <c r="S13" i="19"/>
  <c r="S14" i="19" s="1"/>
  <c r="S12" i="19"/>
  <c r="S11" i="19"/>
  <c r="S8" i="19"/>
  <c r="Q54" i="17"/>
  <c r="Q53" i="17"/>
  <c r="Q52" i="17"/>
  <c r="Q50" i="17"/>
  <c r="Q49" i="17"/>
  <c r="Q48" i="17"/>
  <c r="Q47" i="17"/>
  <c r="Q29" i="17"/>
  <c r="Q30" i="17"/>
  <c r="Q31" i="17"/>
  <c r="Q32" i="17"/>
  <c r="Q33" i="17"/>
  <c r="Q34" i="17"/>
  <c r="Q35" i="17"/>
  <c r="Q36" i="17"/>
  <c r="Q37" i="17"/>
  <c r="Q38" i="17"/>
  <c r="Q39" i="17"/>
  <c r="Q40" i="17"/>
  <c r="Q28" i="17"/>
  <c r="L26" i="17" l="1"/>
  <c r="F26" i="17"/>
  <c r="T55" i="19"/>
  <c r="AJ53" i="19"/>
  <c r="AJ52" i="19"/>
  <c r="AJ51" i="19"/>
  <c r="T31" i="19"/>
  <c r="AJ47" i="19"/>
  <c r="AJ39" i="19"/>
  <c r="T35" i="19"/>
  <c r="T32" i="19"/>
  <c r="T56" i="19"/>
  <c r="T49" i="19"/>
  <c r="AJ41" i="19"/>
  <c r="AJ40" i="19"/>
  <c r="AJ38" i="19"/>
  <c r="T36" i="19"/>
  <c r="T34" i="19"/>
  <c r="T33" i="19"/>
  <c r="AJ34" i="19"/>
  <c r="AJ49" i="19"/>
  <c r="T54" i="19"/>
  <c r="T29" i="19"/>
  <c r="T39" i="19"/>
  <c r="T41" i="19"/>
  <c r="T40" i="19"/>
  <c r="T47" i="19"/>
  <c r="AJ30" i="19"/>
  <c r="AJ32" i="19"/>
  <c r="AJ36" i="19"/>
  <c r="T52" i="19"/>
  <c r="AJ29" i="19"/>
  <c r="X27" i="19"/>
  <c r="AI56" i="19"/>
  <c r="AJ56" i="19" s="1"/>
  <c r="AJ33" i="19"/>
  <c r="AJ35" i="19"/>
  <c r="T51" i="19"/>
  <c r="T53" i="19"/>
  <c r="AJ55" i="19"/>
  <c r="D59" i="19"/>
  <c r="AI31" i="19"/>
  <c r="AJ31" i="19" s="1"/>
  <c r="AG31" i="17" l="1"/>
  <c r="U30" i="17"/>
  <c r="AG30" i="17" s="1"/>
  <c r="AG29" i="17"/>
  <c r="C17" i="18" l="1"/>
  <c r="C16" i="18"/>
  <c r="C15" i="18"/>
  <c r="C14" i="18"/>
  <c r="B35" i="18"/>
  <c r="B22" i="18"/>
  <c r="C21" i="18"/>
  <c r="C19" i="18" l="1"/>
  <c r="B70" i="18"/>
  <c r="C70" i="18" s="1"/>
  <c r="C69" i="18"/>
  <c r="C68" i="18"/>
  <c r="C67" i="18"/>
  <c r="C66" i="18"/>
  <c r="C65" i="18"/>
  <c r="C64" i="18"/>
  <c r="C63" i="18"/>
  <c r="C62" i="18"/>
  <c r="C61" i="18"/>
  <c r="C60" i="18"/>
  <c r="C59" i="18"/>
  <c r="B57" i="18"/>
  <c r="C56" i="18"/>
  <c r="C55" i="18"/>
  <c r="C54" i="18"/>
  <c r="C53" i="18"/>
  <c r="C52" i="18"/>
  <c r="C51" i="18"/>
  <c r="C50" i="18"/>
  <c r="C49" i="18"/>
  <c r="C48" i="18"/>
  <c r="C47" i="18"/>
  <c r="C46" i="18"/>
  <c r="D41" i="18"/>
  <c r="C34" i="18"/>
  <c r="C33" i="18"/>
  <c r="C32" i="18"/>
  <c r="C31" i="18"/>
  <c r="C30" i="18"/>
  <c r="C29" i="18"/>
  <c r="C28" i="18"/>
  <c r="C27" i="18"/>
  <c r="C26" i="18"/>
  <c r="C25" i="18"/>
  <c r="C24" i="18"/>
  <c r="B36" i="18"/>
  <c r="C20" i="18"/>
  <c r="C18" i="18"/>
  <c r="C13" i="18"/>
  <c r="C12" i="18"/>
  <c r="B71" i="18" l="1"/>
  <c r="C57" i="18"/>
  <c r="C71" i="18" s="1"/>
  <c r="C35" i="18"/>
  <c r="C22" i="18"/>
  <c r="Q57" i="17" l="1"/>
  <c r="AF58" i="17" l="1"/>
  <c r="AE58" i="17"/>
  <c r="AD58" i="17"/>
  <c r="AC58" i="17"/>
  <c r="AB58" i="17"/>
  <c r="AA58" i="17"/>
  <c r="Z58" i="17"/>
  <c r="Y58" i="17"/>
  <c r="X58" i="17"/>
  <c r="W58" i="17"/>
  <c r="V58" i="17"/>
  <c r="U57" i="17"/>
  <c r="AG57" i="17" s="1"/>
  <c r="AG53" i="17"/>
  <c r="AG52" i="17"/>
  <c r="AG51" i="17"/>
  <c r="AG49" i="17"/>
  <c r="AG48" i="17"/>
  <c r="AG47" i="17"/>
  <c r="AG40" i="17"/>
  <c r="AG39" i="17"/>
  <c r="AG38" i="17"/>
  <c r="AG37" i="17"/>
  <c r="AG36" i="17"/>
  <c r="AG35" i="17"/>
  <c r="AG34" i="17"/>
  <c r="AG33" i="17"/>
  <c r="AG32" i="17"/>
  <c r="AG28" i="17"/>
  <c r="X26" i="17" l="1"/>
  <c r="AB26" i="17"/>
  <c r="AF26" i="17"/>
  <c r="U58" i="17"/>
  <c r="V26" i="17" s="1"/>
  <c r="Z26" i="17"/>
  <c r="AD26" i="17"/>
  <c r="AG58" i="17" l="1"/>
  <c r="Q51" i="17"/>
  <c r="Q19" i="17"/>
  <c r="Q18" i="17"/>
  <c r="Q17" i="17"/>
  <c r="Q13" i="17"/>
  <c r="Q12" i="17"/>
  <c r="Q11" i="17"/>
  <c r="Q8" i="17"/>
  <c r="Q20" i="17" l="1"/>
  <c r="Q14" i="17"/>
  <c r="Q58" i="17" l="1"/>
  <c r="R30" i="17" l="1"/>
  <c r="R29" i="17"/>
  <c r="R31" i="17"/>
  <c r="AH31" i="17"/>
  <c r="AH29" i="17"/>
  <c r="AH30" i="17"/>
  <c r="R52" i="17"/>
  <c r="R54" i="17"/>
  <c r="R58" i="17"/>
  <c r="R32" i="17"/>
  <c r="AH32" i="17"/>
  <c r="AH39" i="17"/>
  <c r="R35" i="17"/>
  <c r="R33" i="17"/>
  <c r="R34" i="17"/>
  <c r="AH33" i="17"/>
  <c r="AH52" i="17"/>
  <c r="AH51" i="17"/>
  <c r="AH28" i="17"/>
  <c r="R38" i="17"/>
  <c r="R39" i="17"/>
  <c r="AH49" i="17"/>
  <c r="AH35" i="17"/>
  <c r="AH34" i="17"/>
  <c r="AH58" i="17"/>
  <c r="R40" i="17"/>
  <c r="R49" i="17"/>
  <c r="AH37" i="17"/>
  <c r="R28" i="17"/>
  <c r="R47" i="17"/>
  <c r="AH38" i="17"/>
  <c r="R51" i="17"/>
  <c r="R57" i="17"/>
  <c r="AH47" i="17"/>
  <c r="AH53" i="17"/>
  <c r="R37" i="17"/>
  <c r="AH40" i="17"/>
  <c r="AH57" i="17"/>
  <c r="R53" i="17"/>
  <c r="C27" i="17"/>
  <c r="U27" i="17"/>
  <c r="C28" i="19"/>
  <c r="W28" i="1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tc={F0A903B6-4F83-4CE0-A20D-94BBA4D4FB92}</author>
  </authors>
  <commentList>
    <comment ref="Y31" authorId="0" shapeId="0" xr:uid="{F0A903B6-4F83-4CE0-A20D-94BBA4D4FB92}">
      <text>
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valor esta muito alto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tc={024C03C1-CD30-41BC-9EE7-AFB7FC7FBD0C}</author>
  </authors>
  <commentList>
    <comment ref="AA32" authorId="0" shapeId="0" xr:uid="{024C03C1-CD30-41BC-9EE7-AFB7FC7FBD0C}">
      <text>
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valor esta muito alto</t>
      </text>
    </comment>
  </commentList>
</comments>
</file>

<file path=xl/sharedStrings.xml><?xml version="1.0" encoding="utf-8"?>
<sst xmlns="http://schemas.openxmlformats.org/spreadsheetml/2006/main" count="477" uniqueCount="165">
  <si>
    <t>TOTAL</t>
  </si>
  <si>
    <t>Recursos Humanos</t>
  </si>
  <si>
    <t>Material de Consumo</t>
  </si>
  <si>
    <t>Água e Esgoto</t>
  </si>
  <si>
    <t>Telefone</t>
  </si>
  <si>
    <t>Total</t>
  </si>
  <si>
    <t>Energia Elétrica</t>
  </si>
  <si>
    <t>VALOR</t>
  </si>
  <si>
    <t>VIGÊNCIA</t>
  </si>
  <si>
    <t>JAN</t>
  </si>
  <si>
    <t>FEV</t>
  </si>
  <si>
    <t>MAR</t>
  </si>
  <si>
    <t>ABR</t>
  </si>
  <si>
    <t>MAI</t>
  </si>
  <si>
    <t>JUN</t>
  </si>
  <si>
    <t>JUL</t>
  </si>
  <si>
    <t>AGO</t>
  </si>
  <si>
    <t>FEDERAL</t>
  </si>
  <si>
    <t>FOLHA PAGAMENTO</t>
  </si>
  <si>
    <t>VT</t>
  </si>
  <si>
    <t>VR</t>
  </si>
  <si>
    <t>VA</t>
  </si>
  <si>
    <t>AM</t>
  </si>
  <si>
    <t>FGTS</t>
  </si>
  <si>
    <t>INSS</t>
  </si>
  <si>
    <t>Desp licença e aplicativos - Informática</t>
  </si>
  <si>
    <t>DESPESA REALIZADA REPASSE FEDERAL</t>
  </si>
  <si>
    <t>R$</t>
  </si>
  <si>
    <t>Recebido - Realizado</t>
  </si>
  <si>
    <t>Posto de Coleta de Jundiaí</t>
  </si>
  <si>
    <t>CONVÊNIO 19/2019</t>
  </si>
  <si>
    <t>Recursos Humanos (5)</t>
  </si>
  <si>
    <t>Recursos Humanos (6)</t>
  </si>
  <si>
    <t xml:space="preserve">Medicamentos </t>
  </si>
  <si>
    <t xml:space="preserve">Material médico hospitalar(*) </t>
  </si>
  <si>
    <t xml:space="preserve">Gêneros alimenticios </t>
  </si>
  <si>
    <t>Outros materiais de consumo</t>
  </si>
  <si>
    <t>Serviços médicos(*)</t>
  </si>
  <si>
    <t>Locação de imóveis</t>
  </si>
  <si>
    <t>Utilidades públicas (7)</t>
  </si>
  <si>
    <t>13 a 24 meses</t>
  </si>
  <si>
    <t>1° BIMESTRE</t>
  </si>
  <si>
    <t>2° BIMESTRE</t>
  </si>
  <si>
    <t>3° BIMESTRE</t>
  </si>
  <si>
    <t>4° BIMESTRE</t>
  </si>
  <si>
    <t>5° BIMESTRE</t>
  </si>
  <si>
    <t>6° BIMESTRE</t>
  </si>
  <si>
    <t xml:space="preserve">Exames </t>
  </si>
  <si>
    <t>IR</t>
  </si>
  <si>
    <t>Energia életrica</t>
  </si>
  <si>
    <t xml:space="preserve">ANÁLISES CLINICAS POSTO DE COLETA </t>
  </si>
  <si>
    <t>Convênio 19/2019 - Filial 14</t>
  </si>
  <si>
    <t>AV %</t>
  </si>
  <si>
    <t>1) Despesas Especifiacs Posto de Coleta</t>
  </si>
  <si>
    <t>Serviços com Informática</t>
  </si>
  <si>
    <t>Alugueis e Condomínio</t>
  </si>
  <si>
    <t>Serviços de Internet</t>
  </si>
  <si>
    <t>Manutenção e Conservação Predial</t>
  </si>
  <si>
    <t>Manutenção/Calibração/Controle Qualidade Maq. Equip</t>
  </si>
  <si>
    <t>Total  1</t>
  </si>
  <si>
    <t>2) Despesas Específicas NTO Central</t>
  </si>
  <si>
    <t>Material de Reagentes</t>
  </si>
  <si>
    <t>Materiais Descartáveis</t>
  </si>
  <si>
    <t>Materiais Auxiliares</t>
  </si>
  <si>
    <t>Material de Escritório</t>
  </si>
  <si>
    <t>Materiais de Consumo</t>
  </si>
  <si>
    <t>RH-Lavagem/Triagem/Digitação/Validação/Suporte</t>
  </si>
  <si>
    <t>Recursos Humanos - Funcionários Técnicos</t>
  </si>
  <si>
    <t>Transporte</t>
  </si>
  <si>
    <t>Rateios Recebidos dos Deptos Administrativos</t>
  </si>
  <si>
    <t>TOTAL  2</t>
  </si>
  <si>
    <t xml:space="preserve">TOTAL 1 + 2 </t>
  </si>
  <si>
    <t>Bancárias - Recursos Próprios</t>
  </si>
  <si>
    <t>18.1 QUADRO ESTIMADO DE APLICAÇÃO DE RECURSOS – COVID (específico para o exame PESQUISA DE SARS-COV-2 POR RT – PCR)</t>
  </si>
  <si>
    <t>1) Despesas Especificas Posto de Coleta</t>
  </si>
  <si>
    <t>Total 1</t>
  </si>
  <si>
    <t>Total 2</t>
  </si>
  <si>
    <t>Total 1 + 2</t>
  </si>
  <si>
    <t>Locação máquinas e equipamentos</t>
  </si>
  <si>
    <t xml:space="preserve"> CAIXA</t>
  </si>
  <si>
    <t>Faturamento - Competência</t>
  </si>
  <si>
    <t xml:space="preserve">RECEBIMENTOS                                                    </t>
  </si>
  <si>
    <t>Rendimentos                                                         R$</t>
  </si>
  <si>
    <t>Recursos Próprios despesas bancárias              R$</t>
  </si>
  <si>
    <t>Maq e Equip de Informática</t>
  </si>
  <si>
    <t>Transporte/Logist</t>
  </si>
  <si>
    <t>EXAMES</t>
  </si>
  <si>
    <t>Quantidade</t>
  </si>
  <si>
    <t>ANUAL</t>
  </si>
  <si>
    <t>01/10/2021 a 30/09/2022</t>
  </si>
  <si>
    <t xml:space="preserve">18. QUADRO ESTIMADO DE APLICAÇÃO DE RECURSOS </t>
  </si>
  <si>
    <t>Outros Serviços de Terceiros</t>
  </si>
  <si>
    <t>Posto de Coleta de Jundiaí - COVID 19</t>
  </si>
  <si>
    <t>12 MESES</t>
  </si>
  <si>
    <t>PAGO EXTRATO</t>
  </si>
  <si>
    <t>1'1'</t>
  </si>
  <si>
    <t>RECURSOS HUMANOS</t>
  </si>
  <si>
    <t>OUTROS SERVIÇOS DE TERCEIROS</t>
  </si>
  <si>
    <t>OUTRAS DESPESAS</t>
  </si>
  <si>
    <t>UTILIDADE PÚBLICA</t>
  </si>
  <si>
    <t>LOCAÇÃO DE IMÓVEIS</t>
  </si>
  <si>
    <t xml:space="preserve">OUTROS SERVIÇOS </t>
  </si>
  <si>
    <t>EXAMES NTO</t>
  </si>
  <si>
    <t>OUTROS MATERIAIS DE CONSUMO</t>
  </si>
  <si>
    <t>PREST SERVS MÉDICOS</t>
  </si>
  <si>
    <t>LOCAÇÕES DIVERSAS</t>
  </si>
  <si>
    <t>FALTA LOCAÇÃO DE MÁQUINAS E EQUIPAMENTOS</t>
  </si>
  <si>
    <t>(MATERIAL DE CONSUMO)   -  REQUISIÇÃO DE MATERIAL DO ESTOQUE AFIP</t>
  </si>
  <si>
    <t>Impostos e Taxas</t>
  </si>
  <si>
    <t>MATL ACONDICIONAMENTO EMBALAGENS TRANSP</t>
  </si>
  <si>
    <t>Utilidades públicas (Energia elétrica, água e esgoto, gás, telefone e internet)</t>
  </si>
  <si>
    <t>Outros Serviços de Terceiros (Prestadores de serviços)</t>
  </si>
  <si>
    <t>Locações diversas(máquinas e equipamento de informática e etc.)</t>
  </si>
  <si>
    <t xml:space="preserve">Outras despesas (Serviços informática, despesas com aplicativos e licença; material de manutenção; monitoramento e segurança patrimonial; despesa com limpeza, coleta de resíduo, inceneração e transporte, publicidade(placas), manutenção e conservação predial, controle de qualidade, taxa de expediente saúde). </t>
  </si>
  <si>
    <t>SET/2022 a AGO/2023</t>
  </si>
  <si>
    <t>REPASSE MENSAL</t>
  </si>
  <si>
    <t>Medicamentos</t>
  </si>
  <si>
    <t>Material médico e hospitalar</t>
  </si>
  <si>
    <t>Gêneros alimenticios</t>
  </si>
  <si>
    <t>Outros Materiais de Consumo</t>
  </si>
  <si>
    <t>FLUXO CAIXA</t>
  </si>
  <si>
    <t>1ºBIMESTRE PAGA CONTA</t>
  </si>
  <si>
    <t>SALDO CONTA</t>
  </si>
  <si>
    <t>2ºBIMESTRE PAGA       CONTA</t>
  </si>
  <si>
    <t>3ºBIMESTRE PAGA    CONTA</t>
  </si>
  <si>
    <t>Saldo Mês Anterior</t>
  </si>
  <si>
    <t>Faturado</t>
  </si>
  <si>
    <t>Recebido</t>
  </si>
  <si>
    <t>Juros</t>
  </si>
  <si>
    <t>Pago mês</t>
  </si>
  <si>
    <t>Saldo</t>
  </si>
  <si>
    <t xml:space="preserve"> Banco                   6025</t>
  </si>
  <si>
    <t>4ºBIMESTRE PAGA    CONTA</t>
  </si>
  <si>
    <t>6ºBIMESTRE PAGA    CONTA</t>
  </si>
  <si>
    <t>1ºBIMESTRE PAGA</t>
  </si>
  <si>
    <t>À PAGAR</t>
  </si>
  <si>
    <t>2ºBIMESTRE PAGA</t>
  </si>
  <si>
    <t>CONTABILIZADA</t>
  </si>
  <si>
    <t>1.ANÁLISES CLÍNICAS - FEDERAL CONV.19/2019</t>
  </si>
  <si>
    <t>RECURSOS     HUMANOS</t>
  </si>
  <si>
    <t>Manutenção Maq e Equip de Informática</t>
  </si>
  <si>
    <t>CONVÊNIO 24/2022</t>
  </si>
  <si>
    <t>12 MESES (Valor Global)</t>
  </si>
  <si>
    <t>01/09/2022 a 01/09/2023</t>
  </si>
  <si>
    <t>OUT</t>
  </si>
  <si>
    <t>SET</t>
  </si>
  <si>
    <t>NOV</t>
  </si>
  <si>
    <t>DEZ</t>
  </si>
  <si>
    <t>RECEBIMENTOS</t>
  </si>
  <si>
    <t>Serviço de Terceiros</t>
  </si>
  <si>
    <t>NOV-BC</t>
  </si>
  <si>
    <t>DEZ-BC</t>
  </si>
  <si>
    <t>SET-BC</t>
  </si>
  <si>
    <t>OUT-BC</t>
  </si>
  <si>
    <t>Imposto de Renda</t>
  </si>
  <si>
    <t>Imposto de Renda Aluguéis</t>
  </si>
  <si>
    <t>1.ANÁLISES CLÍNICAS - FEDERAL CONV.24/2022</t>
  </si>
  <si>
    <t xml:space="preserve">ANÁLISES CLÍNICAS  - POSTO DE COLETA </t>
  </si>
  <si>
    <t>Renovação - set/2022 a ago/2023</t>
  </si>
  <si>
    <t>1) Despesas Específicas Posto de Coleta</t>
  </si>
  <si>
    <t>Aluguéis e Condomínio</t>
  </si>
  <si>
    <t>Locações diversas(máquinas e equipamento de informática etc.)</t>
  </si>
  <si>
    <t xml:space="preserve">Outras despesas (Serviços informática, despesas com aplicativos e licença; material de manutenção; monitoramento e segurança patrimonial; despesa com limpeza, coleta de resíduo, incineração e transporte, publicidade(placas), manutenção e conservação predial, controle de qualidade, taxa de expediente saúde). </t>
  </si>
  <si>
    <t>COVID-19</t>
  </si>
  <si>
    <t>CUSTO DE EXAMES PELA MÉDIA DO BIMESTRE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</si>
</sst>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8" formatCode="&quot;R$&quot;\ #,##0.00;[Red]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.00_);_(* \(#,##0.00\);_(* &quot;-&quot;??_);_(@_)"/>
    <numFmt numFmtId="165" formatCode="0.0"/>
    <numFmt numFmtId="166" formatCode="_-* #,##0_-;\-* #,##0_-;_-* &quot;-&quot;??_-;_-@_-"/>
    <numFmt numFmtId="167" formatCode="0.0%"/>
  </numFmts>
  <fonts count="6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4"/>
      <color rgb="FFFF0000"/>
      <name val="Arial"/>
      <family val="2"/>
    </font>
    <font>
      <b/>
      <sz val="12"/>
      <name val="Arial"/>
      <family val="2"/>
    </font>
    <font>
      <sz val="10"/>
      <color theme="1"/>
      <name val="Arial"/>
      <family val="2"/>
    </font>
    <font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name val="Calibri"/>
      <family val="2"/>
      <scheme val="minor"/>
    </font>
    <font>
      <sz val="8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color theme="5"/>
      <name val="Arial"/>
      <family val="2"/>
    </font>
    <font>
      <b/>
      <sz val="10"/>
      <color theme="3" tint="0.39997558519241921"/>
      <name val="Arial"/>
      <family val="2"/>
    </font>
    <font>
      <b/>
      <sz val="10"/>
      <color theme="9" tint="-0.249977111117893"/>
      <name val="Arial"/>
      <family val="2"/>
    </font>
    <font>
      <b/>
      <sz val="10"/>
      <color theme="6" tint="-0.249977111117893"/>
      <name val="Arial"/>
      <family val="2"/>
    </font>
    <font>
      <b/>
      <sz val="10"/>
      <color theme="7" tint="-0.249977111117893"/>
      <name val="Arial"/>
      <family val="2"/>
    </font>
    <font>
      <b/>
      <sz val="10"/>
      <color theme="8" tint="-0.249977111117893"/>
      <name val="Arial"/>
      <family val="2"/>
    </font>
    <font>
      <b/>
      <sz val="14"/>
      <color rgb="FF000000"/>
      <name val="Calibri"/>
      <family val="2"/>
    </font>
    <font>
      <sz val="14"/>
      <color rgb="FF000000"/>
      <name val="Calibri"/>
      <family val="2"/>
    </font>
    <font>
      <sz val="10"/>
      <name val="Times New Roman"/>
      <family val="1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12"/>
      <color rgb="FFFF00FF"/>
      <name val="Calibri"/>
      <family val="2"/>
      <scheme val="minor"/>
    </font>
    <font>
      <sz val="11"/>
      <color rgb="FFFF00FF"/>
      <name val="Calibri"/>
      <family val="2"/>
      <scheme val="minor"/>
    </font>
    <font>
      <b/>
      <sz val="11"/>
      <color rgb="FFFF00FF"/>
      <name val="Calibri"/>
      <family val="2"/>
      <scheme val="minor"/>
    </font>
    <font>
      <sz val="9"/>
      <color rgb="FFFF00FF"/>
      <name val="Calibri"/>
      <family val="2"/>
      <scheme val="minor"/>
    </font>
    <font>
      <sz val="12"/>
      <color rgb="FF00B050"/>
      <name val="Arial"/>
      <family val="2"/>
    </font>
    <font>
      <sz val="9"/>
      <color rgb="FF00B050"/>
      <name val="Arial"/>
      <family val="2"/>
    </font>
    <font>
      <b/>
      <sz val="12"/>
      <color rgb="FF00B050"/>
      <name val="Arial"/>
      <family val="2"/>
    </font>
    <font>
      <b/>
      <sz val="11"/>
      <color rgb="FF222222"/>
      <name val="Calibri"/>
      <family val="2"/>
      <scheme val="minor"/>
    </font>
    <font>
      <sz val="12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</font>
    <font>
      <b/>
      <sz val="14"/>
      <name val="Arial"/>
      <family val="2"/>
    </font>
    <font>
      <sz val="9"/>
      <color rgb="FF000000"/>
      <name val="Arial"/>
      <family val="2"/>
    </font>
    <font>
      <b/>
      <sz val="9"/>
      <color theme="0"/>
      <name val="Arial"/>
      <family val="2"/>
    </font>
    <font>
      <b/>
      <sz val="10"/>
      <color theme="0"/>
      <name val="Arial"/>
      <family val="2"/>
    </font>
    <font>
      <b/>
      <sz val="15"/>
      <name val="Arial"/>
      <family val="2"/>
    </font>
    <font>
      <b/>
      <sz val="9"/>
      <color theme="3" tint="-0.499984740745262"/>
      <name val="Arial"/>
      <family val="2"/>
    </font>
    <font>
      <b/>
      <sz val="10"/>
      <color theme="3" tint="-0.499984740745262"/>
      <name val="Arial"/>
      <family val="2"/>
    </font>
    <font>
      <b/>
      <sz val="9"/>
      <color rgb="FF000000"/>
      <name val="Arial"/>
      <family val="2"/>
    </font>
    <font>
      <b/>
      <sz val="14"/>
      <color theme="0"/>
      <name val="Arial"/>
      <family val="2"/>
    </font>
    <font>
      <b/>
      <sz val="18"/>
      <name val="Arial"/>
      <family val="2"/>
    </font>
    <font>
      <b/>
      <sz val="18"/>
      <color theme="1"/>
      <name val="Calibri"/>
      <family val="2"/>
      <scheme val="minor"/>
    </font>
    <font>
      <b/>
      <sz val="14"/>
      <name val="Calibri"/>
      <family val="2"/>
    </font>
    <font>
      <sz val="14"/>
      <name val="Arial"/>
      <family val="2"/>
    </font>
    <font>
      <b/>
      <sz val="14"/>
      <name val="Calibri"/>
      <family val="2"/>
      <scheme val="minor"/>
    </font>
    <font>
      <b/>
      <sz val="14"/>
      <color theme="0"/>
      <name val="Calibri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rgb="FF222222"/>
      <name val="Calibri"/>
      <family val="2"/>
      <scheme val="minor"/>
    </font>
  </fonts>
  <fills count="2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39997558519241921"/>
        <bgColor indexed="64"/>
      </patternFill>
    </fill>
  </fills>
  <borders count="29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indexed="64"/>
      </top>
      <bottom/>
      <diagonal/>
    </border>
    <border>
      <left style="hair">
        <color auto="1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auto="1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/>
      <right style="hair">
        <color auto="1"/>
      </right>
      <top/>
      <bottom style="medium">
        <color indexed="64"/>
      </bottom>
      <diagonal/>
    </border>
    <border>
      <left style="hair">
        <color auto="1"/>
      </left>
      <right/>
      <top/>
      <bottom style="medium">
        <color indexed="64"/>
      </bottom>
      <diagonal/>
    </border>
    <border>
      <left style="hair">
        <color auto="1"/>
      </left>
      <right style="hair">
        <color auto="1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/>
      <diagonal/>
    </border>
    <border>
      <left/>
      <right/>
      <top style="hair">
        <color indexed="64"/>
      </top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53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6" fillId="0" borderId="0" xfId="0" applyFont="1"/>
    <xf numFmtId="0" fontId="7" fillId="0" borderId="1" xfId="0" applyFont="1" applyBorder="1" applyAlignment="1">
      <alignment horizontal="center"/>
    </xf>
    <xf numFmtId="43" fontId="6" fillId="0" borderId="1" xfId="1" applyFont="1" applyBorder="1"/>
    <xf numFmtId="43" fontId="7" fillId="0" borderId="1" xfId="1" applyFont="1" applyBorder="1"/>
    <xf numFmtId="0" fontId="7" fillId="0" borderId="0" xfId="0" applyFont="1"/>
    <xf numFmtId="43" fontId="6" fillId="0" borderId="1" xfId="1" applyFont="1" applyFill="1" applyBorder="1"/>
    <xf numFmtId="0" fontId="10" fillId="0" borderId="0" xfId="0" applyFont="1" applyAlignment="1">
      <alignment horizontal="center"/>
    </xf>
    <xf numFmtId="0" fontId="8" fillId="0" borderId="3" xfId="0" applyFont="1" applyBorder="1" applyAlignment="1">
      <alignment vertical="center"/>
    </xf>
    <xf numFmtId="14" fontId="2" fillId="0" borderId="0" xfId="0" applyNumberFormat="1" applyFont="1"/>
    <xf numFmtId="0" fontId="11" fillId="0" borderId="0" xfId="0" applyFont="1"/>
    <xf numFmtId="14" fontId="3" fillId="0" borderId="0" xfId="0" applyNumberFormat="1" applyFont="1" applyAlignment="1">
      <alignment horizontal="center"/>
    </xf>
    <xf numFmtId="14" fontId="3" fillId="0" borderId="0" xfId="1" applyNumberFormat="1" applyFont="1" applyFill="1" applyBorder="1" applyAlignment="1">
      <alignment horizontal="right"/>
    </xf>
    <xf numFmtId="14" fontId="3" fillId="0" borderId="0" xfId="2" applyNumberFormat="1" applyFont="1" applyFill="1" applyBorder="1"/>
    <xf numFmtId="14" fontId="3" fillId="0" borderId="0" xfId="1" applyNumberFormat="1" applyFont="1" applyFill="1" applyBorder="1" applyAlignment="1">
      <alignment horizontal="center"/>
    </xf>
    <xf numFmtId="14" fontId="3" fillId="0" borderId="0" xfId="1" applyNumberFormat="1" applyFont="1" applyFill="1" applyBorder="1"/>
    <xf numFmtId="14" fontId="3" fillId="0" borderId="0" xfId="0" applyNumberFormat="1" applyFont="1"/>
    <xf numFmtId="43" fontId="12" fillId="0" borderId="1" xfId="1" applyFont="1" applyFill="1" applyBorder="1"/>
    <xf numFmtId="43" fontId="7" fillId="0" borderId="1" xfId="1" applyFont="1" applyFill="1" applyBorder="1"/>
    <xf numFmtId="43" fontId="6" fillId="0" borderId="6" xfId="1" applyFont="1" applyFill="1" applyBorder="1"/>
    <xf numFmtId="0" fontId="11" fillId="2" borderId="0" xfId="0" applyFont="1" applyFill="1"/>
    <xf numFmtId="14" fontId="3" fillId="2" borderId="0" xfId="1" applyNumberFormat="1" applyFont="1" applyFill="1" applyBorder="1" applyAlignment="1">
      <alignment horizontal="right"/>
    </xf>
    <xf numFmtId="14" fontId="3" fillId="2" borderId="0" xfId="2" applyNumberFormat="1" applyFont="1" applyFill="1" applyBorder="1"/>
    <xf numFmtId="14" fontId="3" fillId="2" borderId="0" xfId="1" applyNumberFormat="1" applyFont="1" applyFill="1" applyBorder="1" applyAlignment="1">
      <alignment horizontal="center"/>
    </xf>
    <xf numFmtId="0" fontId="5" fillId="2" borderId="1" xfId="0" applyFont="1" applyFill="1" applyBorder="1"/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9" fontId="15" fillId="0" borderId="0" xfId="0" applyNumberFormat="1" applyFont="1" applyAlignment="1">
      <alignment horizontal="center"/>
    </xf>
    <xf numFmtId="10" fontId="15" fillId="0" borderId="0" xfId="2" applyNumberFormat="1" applyFont="1" applyAlignment="1">
      <alignment horizontal="center"/>
    </xf>
    <xf numFmtId="0" fontId="16" fillId="0" borderId="0" xfId="0" applyFont="1"/>
    <xf numFmtId="0" fontId="16" fillId="0" borderId="0" xfId="0" applyFont="1" applyAlignment="1">
      <alignment horizontal="center"/>
    </xf>
    <xf numFmtId="0" fontId="17" fillId="0" borderId="0" xfId="0" applyFont="1"/>
    <xf numFmtId="0" fontId="20" fillId="0" borderId="0" xfId="0" applyFont="1" applyAlignment="1">
      <alignment horizontal="center"/>
    </xf>
    <xf numFmtId="8" fontId="20" fillId="0" borderId="0" xfId="1" applyNumberFormat="1" applyFont="1" applyAlignment="1">
      <alignment horizontal="center"/>
    </xf>
    <xf numFmtId="0" fontId="20" fillId="0" borderId="0" xfId="0" applyFont="1"/>
    <xf numFmtId="43" fontId="20" fillId="0" borderId="0" xfId="1" applyFont="1" applyAlignment="1">
      <alignment horizontal="center"/>
    </xf>
    <xf numFmtId="43" fontId="22" fillId="2" borderId="7" xfId="0" applyNumberFormat="1" applyFont="1" applyFill="1" applyBorder="1" applyAlignment="1">
      <alignment horizontal="center"/>
    </xf>
    <xf numFmtId="43" fontId="23" fillId="2" borderId="7" xfId="0" applyNumberFormat="1" applyFont="1" applyFill="1" applyBorder="1" applyAlignment="1">
      <alignment horizontal="center"/>
    </xf>
    <xf numFmtId="43" fontId="25" fillId="2" borderId="7" xfId="0" applyNumberFormat="1" applyFont="1" applyFill="1" applyBorder="1" applyAlignment="1">
      <alignment horizontal="center"/>
    </xf>
    <xf numFmtId="43" fontId="26" fillId="2" borderId="7" xfId="0" applyNumberFormat="1" applyFont="1" applyFill="1" applyBorder="1" applyAlignment="1">
      <alignment horizontal="center"/>
    </xf>
    <xf numFmtId="43" fontId="27" fillId="2" borderId="7" xfId="0" applyNumberFormat="1" applyFont="1" applyFill="1" applyBorder="1" applyAlignment="1">
      <alignment horizontal="center"/>
    </xf>
    <xf numFmtId="0" fontId="29" fillId="0" borderId="0" xfId="0" applyFont="1" applyAlignment="1">
      <alignment vertical="center"/>
    </xf>
    <xf numFmtId="0" fontId="30" fillId="0" borderId="0" xfId="0" applyFont="1"/>
    <xf numFmtId="0" fontId="31" fillId="0" borderId="1" xfId="0" applyFont="1" applyBorder="1"/>
    <xf numFmtId="0" fontId="32" fillId="0" borderId="1" xfId="0" applyFont="1" applyBorder="1"/>
    <xf numFmtId="0" fontId="36" fillId="0" borderId="0" xfId="0" applyFont="1"/>
    <xf numFmtId="0" fontId="34" fillId="0" borderId="0" xfId="0" applyFont="1" applyAlignment="1">
      <alignment horizontal="center"/>
    </xf>
    <xf numFmtId="0" fontId="17" fillId="0" borderId="1" xfId="0" applyFont="1" applyBorder="1"/>
    <xf numFmtId="0" fontId="13" fillId="0" borderId="0" xfId="0" applyFont="1" applyAlignment="1">
      <alignment horizontal="right"/>
    </xf>
    <xf numFmtId="43" fontId="6" fillId="0" borderId="0" xfId="1" applyFont="1" applyBorder="1"/>
    <xf numFmtId="43" fontId="4" fillId="0" borderId="1" xfId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37" fillId="0" borderId="1" xfId="0" applyFont="1" applyBorder="1"/>
    <xf numFmtId="9" fontId="38" fillId="0" borderId="0" xfId="0" applyNumberFormat="1" applyFont="1"/>
    <xf numFmtId="0" fontId="39" fillId="0" borderId="0" xfId="0" applyFont="1"/>
    <xf numFmtId="0" fontId="2" fillId="0" borderId="0" xfId="0" applyFont="1" applyAlignment="1">
      <alignment vertical="center"/>
    </xf>
    <xf numFmtId="43" fontId="6" fillId="0" borderId="0" xfId="1" applyFont="1" applyFill="1" applyBorder="1"/>
    <xf numFmtId="43" fontId="24" fillId="0" borderId="7" xfId="0" applyNumberFormat="1" applyFont="1" applyBorder="1" applyAlignment="1">
      <alignment horizontal="center"/>
    </xf>
    <xf numFmtId="43" fontId="22" fillId="0" borderId="7" xfId="0" applyNumberFormat="1" applyFont="1" applyBorder="1" applyAlignment="1">
      <alignment horizontal="center"/>
    </xf>
    <xf numFmtId="0" fontId="9" fillId="0" borderId="4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9" fillId="0" borderId="3" xfId="0" applyFont="1" applyBorder="1" applyAlignment="1">
      <alignment vertical="center"/>
    </xf>
    <xf numFmtId="0" fontId="13" fillId="0" borderId="1" xfId="0" applyFont="1" applyBorder="1"/>
    <xf numFmtId="43" fontId="6" fillId="0" borderId="1" xfId="1" applyFont="1" applyBorder="1" applyAlignment="1"/>
    <xf numFmtId="43" fontId="6" fillId="0" borderId="1" xfId="1" applyFont="1" applyFill="1" applyBorder="1" applyAlignment="1"/>
    <xf numFmtId="43" fontId="7" fillId="0" borderId="6" xfId="1" applyFont="1" applyFill="1" applyBorder="1"/>
    <xf numFmtId="10" fontId="7" fillId="0" borderId="0" xfId="2" applyNumberFormat="1" applyFont="1" applyAlignment="1">
      <alignment horizontal="left" indent="1"/>
    </xf>
    <xf numFmtId="43" fontId="7" fillId="0" borderId="1" xfId="1" applyFont="1" applyBorder="1" applyAlignment="1"/>
    <xf numFmtId="43" fontId="7" fillId="0" borderId="0" xfId="1" applyFont="1" applyBorder="1"/>
    <xf numFmtId="43" fontId="6" fillId="6" borderId="1" xfId="1" applyFont="1" applyFill="1" applyBorder="1"/>
    <xf numFmtId="14" fontId="3" fillId="2" borderId="0" xfId="0" applyNumberFormat="1" applyFont="1" applyFill="1" applyAlignment="1">
      <alignment horizontal="center"/>
    </xf>
    <xf numFmtId="10" fontId="15" fillId="0" borderId="0" xfId="2" applyNumberFormat="1" applyFont="1" applyFill="1" applyAlignment="1">
      <alignment horizontal="center"/>
    </xf>
    <xf numFmtId="43" fontId="6" fillId="7" borderId="1" xfId="1" applyFont="1" applyFill="1" applyBorder="1"/>
    <xf numFmtId="43" fontId="6" fillId="6" borderId="6" xfId="1" applyFont="1" applyFill="1" applyBorder="1"/>
    <xf numFmtId="43" fontId="6" fillId="0" borderId="0" xfId="1" applyFont="1"/>
    <xf numFmtId="0" fontId="17" fillId="0" borderId="4" xfId="0" applyFont="1" applyBorder="1"/>
    <xf numFmtId="43" fontId="19" fillId="0" borderId="0" xfId="1" applyFont="1" applyBorder="1" applyAlignment="1">
      <alignment vertical="center"/>
    </xf>
    <xf numFmtId="43" fontId="19" fillId="0" borderId="0" xfId="1" applyFont="1" applyBorder="1" applyAlignment="1">
      <alignment horizontal="center" vertical="center"/>
    </xf>
    <xf numFmtId="43" fontId="19" fillId="0" borderId="0" xfId="1" applyFont="1" applyFill="1" applyBorder="1" applyAlignment="1">
      <alignment vertical="center"/>
    </xf>
    <xf numFmtId="43" fontId="18" fillId="0" borderId="0" xfId="1" applyFont="1" applyBorder="1" applyAlignment="1">
      <alignment vertical="center"/>
    </xf>
    <xf numFmtId="0" fontId="5" fillId="0" borderId="0" xfId="0" applyFont="1"/>
    <xf numFmtId="0" fontId="5" fillId="0" borderId="0" xfId="0" applyFont="1" applyAlignment="1">
      <alignment horizontal="center"/>
    </xf>
    <xf numFmtId="10" fontId="7" fillId="0" borderId="0" xfId="2" applyNumberFormat="1" applyFont="1" applyFill="1" applyAlignment="1">
      <alignment horizontal="left" indent="1"/>
    </xf>
    <xf numFmtId="166" fontId="6" fillId="0" borderId="1" xfId="1" applyNumberFormat="1" applyFont="1" applyBorder="1"/>
    <xf numFmtId="166" fontId="6" fillId="0" borderId="0" xfId="1" applyNumberFormat="1" applyFont="1" applyBorder="1"/>
    <xf numFmtId="43" fontId="6" fillId="0" borderId="0" xfId="1" applyFont="1" applyFill="1"/>
    <xf numFmtId="43" fontId="7" fillId="0" borderId="0" xfId="1" applyFont="1" applyAlignment="1">
      <alignment horizontal="left" indent="1"/>
    </xf>
    <xf numFmtId="43" fontId="15" fillId="0" borderId="0" xfId="1" applyFont="1" applyAlignment="1">
      <alignment horizontal="center"/>
    </xf>
    <xf numFmtId="0" fontId="5" fillId="0" borderId="2" xfId="0" applyFont="1" applyBorder="1"/>
    <xf numFmtId="0" fontId="5" fillId="0" borderId="4" xfId="0" applyFont="1" applyBorder="1"/>
    <xf numFmtId="0" fontId="5" fillId="0" borderId="3" xfId="0" applyFont="1" applyBorder="1"/>
    <xf numFmtId="0" fontId="31" fillId="0" borderId="1" xfId="0" applyFont="1" applyBorder="1" applyAlignment="1">
      <alignment horizontal="center"/>
    </xf>
    <xf numFmtId="0" fontId="18" fillId="0" borderId="0" xfId="0" applyFont="1" applyAlignment="1">
      <alignment horizontal="center" vertical="center"/>
    </xf>
    <xf numFmtId="0" fontId="33" fillId="0" borderId="0" xfId="0" applyFont="1" applyAlignment="1">
      <alignment horizontal="center"/>
    </xf>
    <xf numFmtId="167" fontId="31" fillId="0" borderId="1" xfId="2" applyNumberFormat="1" applyFont="1" applyBorder="1" applyAlignment="1">
      <alignment horizontal="center"/>
    </xf>
    <xf numFmtId="43" fontId="31" fillId="0" borderId="1" xfId="1" applyFont="1" applyBorder="1" applyAlignment="1">
      <alignment horizontal="center"/>
    </xf>
    <xf numFmtId="0" fontId="19" fillId="0" borderId="0" xfId="0" applyFont="1" applyAlignment="1">
      <alignment horizontal="center" vertical="center"/>
    </xf>
    <xf numFmtId="165" fontId="34" fillId="0" borderId="0" xfId="0" applyNumberFormat="1" applyFont="1" applyAlignment="1">
      <alignment horizontal="center"/>
    </xf>
    <xf numFmtId="9" fontId="31" fillId="0" borderId="1" xfId="2" applyFont="1" applyBorder="1" applyAlignment="1">
      <alignment horizontal="center"/>
    </xf>
    <xf numFmtId="10" fontId="32" fillId="0" borderId="1" xfId="2" applyNumberFormat="1" applyFont="1" applyBorder="1" applyAlignment="1">
      <alignment horizontal="center"/>
    </xf>
    <xf numFmtId="43" fontId="32" fillId="0" borderId="1" xfId="1" applyFont="1" applyBorder="1" applyAlignment="1">
      <alignment horizontal="center"/>
    </xf>
    <xf numFmtId="2" fontId="35" fillId="0" borderId="0" xfId="0" applyNumberFormat="1" applyFont="1" applyAlignment="1">
      <alignment horizontal="center"/>
    </xf>
    <xf numFmtId="2" fontId="34" fillId="0" borderId="0" xfId="0" applyNumberFormat="1" applyFont="1" applyAlignment="1">
      <alignment horizontal="center"/>
    </xf>
    <xf numFmtId="10" fontId="18" fillId="0" borderId="0" xfId="0" applyNumberFormat="1" applyFont="1" applyAlignment="1">
      <alignment horizontal="center" vertical="center"/>
    </xf>
    <xf numFmtId="43" fontId="32" fillId="0" borderId="4" xfId="1" applyFont="1" applyBorder="1" applyAlignment="1">
      <alignment horizontal="center"/>
    </xf>
    <xf numFmtId="43" fontId="18" fillId="0" borderId="0" xfId="0" applyNumberFormat="1" applyFont="1" applyAlignment="1">
      <alignment horizontal="center" vertical="center"/>
    </xf>
    <xf numFmtId="0" fontId="17" fillId="0" borderId="0" xfId="0" applyFont="1" applyAlignment="1">
      <alignment horizontal="center"/>
    </xf>
    <xf numFmtId="0" fontId="40" fillId="4" borderId="1" xfId="0" applyFont="1" applyFill="1" applyBorder="1" applyAlignment="1">
      <alignment vertical="center"/>
    </xf>
    <xf numFmtId="0" fontId="41" fillId="0" borderId="1" xfId="0" applyFont="1" applyBorder="1" applyAlignment="1">
      <alignment horizontal="center"/>
    </xf>
    <xf numFmtId="9" fontId="4" fillId="0" borderId="1" xfId="2" applyFont="1" applyBorder="1" applyAlignment="1">
      <alignment horizontal="center"/>
    </xf>
    <xf numFmtId="167" fontId="4" fillId="0" borderId="1" xfId="2" applyNumberFormat="1" applyFont="1" applyBorder="1" applyAlignment="1">
      <alignment horizontal="center"/>
    </xf>
    <xf numFmtId="0" fontId="40" fillId="5" borderId="1" xfId="0" applyFont="1" applyFill="1" applyBorder="1" applyAlignment="1">
      <alignment vertical="center"/>
    </xf>
    <xf numFmtId="10" fontId="42" fillId="2" borderId="1" xfId="2" applyNumberFormat="1" applyFont="1" applyFill="1" applyBorder="1" applyAlignment="1">
      <alignment horizontal="center"/>
    </xf>
    <xf numFmtId="43" fontId="42" fillId="2" borderId="1" xfId="1" applyFont="1" applyFill="1" applyBorder="1" applyAlignment="1">
      <alignment horizontal="center"/>
    </xf>
    <xf numFmtId="43" fontId="0" fillId="4" borderId="1" xfId="1" applyFont="1" applyFill="1" applyBorder="1" applyAlignment="1">
      <alignment horizontal="center"/>
    </xf>
    <xf numFmtId="9" fontId="4" fillId="0" borderId="0" xfId="2" applyFont="1" applyBorder="1" applyAlignment="1">
      <alignment horizontal="center"/>
    </xf>
    <xf numFmtId="43" fontId="4" fillId="0" borderId="0" xfId="1" applyFont="1" applyBorder="1" applyAlignment="1">
      <alignment horizontal="center"/>
    </xf>
    <xf numFmtId="0" fontId="40" fillId="2" borderId="1" xfId="0" applyFont="1" applyFill="1" applyBorder="1" applyAlignment="1">
      <alignment vertical="center"/>
    </xf>
    <xf numFmtId="10" fontId="40" fillId="2" borderId="1" xfId="1" applyNumberFormat="1" applyFont="1" applyFill="1" applyBorder="1" applyAlignment="1">
      <alignment horizontal="center" vertical="center"/>
    </xf>
    <xf numFmtId="43" fontId="40" fillId="2" borderId="1" xfId="1" applyFont="1" applyFill="1" applyBorder="1" applyAlignment="1">
      <alignment horizontal="center" vertical="center"/>
    </xf>
    <xf numFmtId="167" fontId="4" fillId="0" borderId="0" xfId="2" applyNumberFormat="1" applyFont="1" applyBorder="1" applyAlignment="1">
      <alignment horizontal="center"/>
    </xf>
    <xf numFmtId="10" fontId="42" fillId="0" borderId="0" xfId="2" applyNumberFormat="1" applyFont="1" applyBorder="1" applyAlignment="1">
      <alignment horizontal="center"/>
    </xf>
    <xf numFmtId="43" fontId="42" fillId="0" borderId="0" xfId="1" applyFont="1" applyBorder="1" applyAlignment="1">
      <alignment horizontal="center"/>
    </xf>
    <xf numFmtId="43" fontId="6" fillId="0" borderId="5" xfId="1" applyFont="1" applyFill="1" applyBorder="1" applyAlignment="1"/>
    <xf numFmtId="0" fontId="13" fillId="0" borderId="1" xfId="0" applyFont="1" applyBorder="1" applyAlignment="1">
      <alignment horizontal="right"/>
    </xf>
    <xf numFmtId="43" fontId="43" fillId="0" borderId="0" xfId="1" applyFont="1" applyFill="1" applyAlignment="1">
      <alignment horizontal="right"/>
    </xf>
    <xf numFmtId="0" fontId="11" fillId="8" borderId="0" xfId="0" applyFont="1" applyFill="1"/>
    <xf numFmtId="0" fontId="6" fillId="8" borderId="0" xfId="0" applyFont="1" applyFill="1"/>
    <xf numFmtId="0" fontId="39" fillId="8" borderId="0" xfId="0" applyFont="1" applyFill="1"/>
    <xf numFmtId="0" fontId="7" fillId="8" borderId="0" xfId="0" applyFont="1" applyFill="1"/>
    <xf numFmtId="43" fontId="6" fillId="8" borderId="0" xfId="1" applyFont="1" applyFill="1"/>
    <xf numFmtId="0" fontId="44" fillId="6" borderId="0" xfId="0" applyFont="1" applyFill="1" applyAlignment="1">
      <alignment horizontal="center"/>
    </xf>
    <xf numFmtId="43" fontId="6" fillId="0" borderId="1" xfId="1" quotePrefix="1" applyFont="1" applyFill="1" applyBorder="1"/>
    <xf numFmtId="0" fontId="7" fillId="0" borderId="5" xfId="0" applyFont="1" applyBorder="1" applyAlignment="1">
      <alignment vertical="center" wrapText="1"/>
    </xf>
    <xf numFmtId="0" fontId="7" fillId="0" borderId="8" xfId="0" applyFont="1" applyBorder="1" applyAlignment="1">
      <alignment vertical="center" wrapText="1"/>
    </xf>
    <xf numFmtId="0" fontId="7" fillId="0" borderId="6" xfId="0" applyFont="1" applyBorder="1" applyAlignment="1">
      <alignment vertical="center" wrapText="1"/>
    </xf>
    <xf numFmtId="0" fontId="7" fillId="9" borderId="8" xfId="0" applyFont="1" applyFill="1" applyBorder="1" applyAlignment="1">
      <alignment vertical="center" wrapText="1"/>
    </xf>
    <xf numFmtId="0" fontId="7" fillId="11" borderId="8" xfId="0" applyFont="1" applyFill="1" applyBorder="1" applyAlignment="1">
      <alignment vertical="center" wrapText="1"/>
    </xf>
    <xf numFmtId="0" fontId="7" fillId="12" borderId="8" xfId="0" applyFont="1" applyFill="1" applyBorder="1" applyAlignment="1">
      <alignment vertical="center" wrapText="1"/>
    </xf>
    <xf numFmtId="0" fontId="7" fillId="12" borderId="8" xfId="0" applyFont="1" applyFill="1" applyBorder="1" applyAlignment="1">
      <alignment horizontal="center" vertical="center" wrapText="1"/>
    </xf>
    <xf numFmtId="43" fontId="19" fillId="0" borderId="0" xfId="1" applyFont="1" applyAlignment="1">
      <alignment horizontal="center" vertical="center"/>
    </xf>
    <xf numFmtId="43" fontId="19" fillId="0" borderId="0" xfId="1" applyFont="1" applyFill="1" applyBorder="1" applyAlignment="1">
      <alignment horizontal="center" vertical="center"/>
    </xf>
    <xf numFmtId="0" fontId="18" fillId="0" borderId="0" xfId="0" applyFont="1" applyAlignment="1">
      <alignment horizontal="center"/>
    </xf>
    <xf numFmtId="43" fontId="19" fillId="7" borderId="0" xfId="1" applyFont="1" applyFill="1" applyBorder="1" applyAlignment="1">
      <alignment vertical="center"/>
    </xf>
    <xf numFmtId="0" fontId="45" fillId="0" borderId="3" xfId="0" applyFont="1" applyBorder="1" applyAlignment="1">
      <alignment vertical="center"/>
    </xf>
    <xf numFmtId="0" fontId="31" fillId="0" borderId="1" xfId="0" applyFont="1" applyBorder="1" applyAlignment="1">
      <alignment wrapText="1"/>
    </xf>
    <xf numFmtId="0" fontId="31" fillId="0" borderId="1" xfId="0" applyFont="1" applyBorder="1" applyAlignment="1">
      <alignment vertical="center"/>
    </xf>
    <xf numFmtId="0" fontId="31" fillId="0" borderId="1" xfId="0" applyFont="1" applyBorder="1" applyAlignment="1">
      <alignment vertical="center" wrapText="1"/>
    </xf>
    <xf numFmtId="0" fontId="31" fillId="0" borderId="1" xfId="0" applyFont="1" applyBorder="1" applyAlignment="1">
      <alignment horizontal="center" vertical="center"/>
    </xf>
    <xf numFmtId="167" fontId="31" fillId="0" borderId="1" xfId="2" applyNumberFormat="1" applyFont="1" applyBorder="1" applyAlignment="1">
      <alignment horizontal="center" vertical="center"/>
    </xf>
    <xf numFmtId="0" fontId="31" fillId="0" borderId="2" xfId="0" applyFont="1" applyBorder="1"/>
    <xf numFmtId="43" fontId="31" fillId="0" borderId="4" xfId="1" applyFont="1" applyBorder="1" applyAlignment="1"/>
    <xf numFmtId="43" fontId="31" fillId="0" borderId="1" xfId="1" applyFont="1" applyBorder="1" applyAlignment="1">
      <alignment horizontal="center" vertical="center"/>
    </xf>
    <xf numFmtId="0" fontId="22" fillId="2" borderId="0" xfId="0" applyFont="1" applyFill="1" applyAlignment="1">
      <alignment horizontal="center"/>
    </xf>
    <xf numFmtId="0" fontId="23" fillId="2" borderId="0" xfId="0" applyFont="1" applyFill="1" applyAlignment="1">
      <alignment horizontal="center"/>
    </xf>
    <xf numFmtId="0" fontId="14" fillId="0" borderId="6" xfId="0" applyFont="1" applyBorder="1"/>
    <xf numFmtId="43" fontId="15" fillId="6" borderId="6" xfId="1" applyFont="1" applyFill="1" applyBorder="1"/>
    <xf numFmtId="0" fontId="14" fillId="0" borderId="16" xfId="0" applyFont="1" applyBorder="1" applyAlignment="1">
      <alignment horizontal="center" vertical="center" wrapText="1"/>
    </xf>
    <xf numFmtId="0" fontId="46" fillId="0" borderId="16" xfId="0" applyFont="1" applyBorder="1" applyAlignment="1">
      <alignment horizontal="center" vertical="center" wrapText="1"/>
    </xf>
    <xf numFmtId="0" fontId="14" fillId="2" borderId="6" xfId="0" applyFont="1" applyFill="1" applyBorder="1"/>
    <xf numFmtId="43" fontId="15" fillId="0" borderId="1" xfId="1" applyFont="1" applyBorder="1"/>
    <xf numFmtId="0" fontId="14" fillId="0" borderId="1" xfId="0" applyFont="1" applyBorder="1"/>
    <xf numFmtId="43" fontId="15" fillId="0" borderId="1" xfId="1" applyFont="1" applyFill="1" applyBorder="1"/>
    <xf numFmtId="0" fontId="14" fillId="2" borderId="1" xfId="0" applyFont="1" applyFill="1" applyBorder="1"/>
    <xf numFmtId="43" fontId="15" fillId="6" borderId="1" xfId="1" applyFont="1" applyFill="1" applyBorder="1" applyAlignment="1">
      <alignment horizontal="center"/>
    </xf>
    <xf numFmtId="0" fontId="14" fillId="2" borderId="19" xfId="0" applyFont="1" applyFill="1" applyBorder="1"/>
    <xf numFmtId="43" fontId="15" fillId="6" borderId="19" xfId="1" applyFont="1" applyFill="1" applyBorder="1"/>
    <xf numFmtId="0" fontId="46" fillId="19" borderId="1" xfId="0" applyFont="1" applyFill="1" applyBorder="1" applyAlignment="1">
      <alignment horizontal="center"/>
    </xf>
    <xf numFmtId="0" fontId="47" fillId="19" borderId="1" xfId="0" applyFont="1" applyFill="1" applyBorder="1" applyAlignment="1">
      <alignment horizontal="center"/>
    </xf>
    <xf numFmtId="0" fontId="14" fillId="0" borderId="5" xfId="0" applyFont="1" applyBorder="1" applyAlignment="1">
      <alignment vertical="center" wrapText="1"/>
    </xf>
    <xf numFmtId="0" fontId="51" fillId="0" borderId="4" xfId="0" applyFont="1" applyBorder="1" applyAlignment="1">
      <alignment vertical="center"/>
    </xf>
    <xf numFmtId="0" fontId="24" fillId="2" borderId="0" xfId="0" applyFont="1" applyFill="1" applyAlignment="1">
      <alignment horizontal="center"/>
    </xf>
    <xf numFmtId="43" fontId="0" fillId="0" borderId="0" xfId="1" applyFont="1" applyFill="1" applyAlignment="1">
      <alignment horizontal="right"/>
    </xf>
    <xf numFmtId="0" fontId="14" fillId="18" borderId="8" xfId="0" applyFont="1" applyFill="1" applyBorder="1" applyAlignment="1">
      <alignment horizontal="center" vertical="center" textRotation="45" wrapText="1"/>
    </xf>
    <xf numFmtId="43" fontId="12" fillId="0" borderId="0" xfId="1" applyFont="1" applyFill="1" applyBorder="1"/>
    <xf numFmtId="0" fontId="53" fillId="3" borderId="0" xfId="0" applyFont="1" applyFill="1"/>
    <xf numFmtId="14" fontId="54" fillId="3" borderId="0" xfId="0" applyNumberFormat="1" applyFont="1" applyFill="1" applyAlignment="1">
      <alignment horizontal="center"/>
    </xf>
    <xf numFmtId="14" fontId="54" fillId="3" borderId="0" xfId="1" applyNumberFormat="1" applyFont="1" applyFill="1" applyBorder="1" applyAlignment="1">
      <alignment horizontal="right"/>
    </xf>
    <xf numFmtId="14" fontId="54" fillId="3" borderId="0" xfId="2" applyNumberFormat="1" applyFont="1" applyFill="1" applyBorder="1"/>
    <xf numFmtId="14" fontId="54" fillId="3" borderId="0" xfId="1" applyNumberFormat="1" applyFont="1" applyFill="1" applyBorder="1" applyAlignment="1">
      <alignment horizontal="center"/>
    </xf>
    <xf numFmtId="14" fontId="54" fillId="3" borderId="0" xfId="0" applyNumberFormat="1" applyFont="1" applyFill="1"/>
    <xf numFmtId="0" fontId="53" fillId="3" borderId="0" xfId="0" applyFont="1" applyFill="1" applyAlignment="1">
      <alignment horizontal="center"/>
    </xf>
    <xf numFmtId="0" fontId="53" fillId="8" borderId="0" xfId="0" applyFont="1" applyFill="1"/>
    <xf numFmtId="0" fontId="55" fillId="3" borderId="1" xfId="0" applyFont="1" applyFill="1" applyBorder="1"/>
    <xf numFmtId="0" fontId="56" fillId="3" borderId="0" xfId="0" applyFont="1" applyFill="1"/>
    <xf numFmtId="10" fontId="44" fillId="3" borderId="0" xfId="2" applyNumberFormat="1" applyFont="1" applyFill="1" applyAlignment="1">
      <alignment horizontal="left" indent="1"/>
    </xf>
    <xf numFmtId="0" fontId="56" fillId="3" borderId="0" xfId="0" applyFont="1" applyFill="1" applyAlignment="1">
      <alignment horizontal="center"/>
    </xf>
    <xf numFmtId="0" fontId="56" fillId="8" borderId="0" xfId="0" applyFont="1" applyFill="1"/>
    <xf numFmtId="0" fontId="11" fillId="6" borderId="1" xfId="0" applyFont="1" applyFill="1" applyBorder="1"/>
    <xf numFmtId="44" fontId="55" fillId="3" borderId="3" xfId="0" applyNumberFormat="1" applyFont="1" applyFill="1" applyBorder="1"/>
    <xf numFmtId="0" fontId="55" fillId="3" borderId="3" xfId="0" applyFont="1" applyFill="1" applyBorder="1" applyAlignment="1">
      <alignment horizontal="center" vertical="center"/>
    </xf>
    <xf numFmtId="0" fontId="46" fillId="17" borderId="27" xfId="0" applyFont="1" applyFill="1" applyBorder="1" applyAlignment="1">
      <alignment horizontal="center" vertical="center"/>
    </xf>
    <xf numFmtId="0" fontId="46" fillId="17" borderId="8" xfId="0" applyFont="1" applyFill="1" applyBorder="1" applyAlignment="1">
      <alignment horizontal="center" vertical="center"/>
    </xf>
    <xf numFmtId="0" fontId="46" fillId="17" borderId="22" xfId="0" applyFont="1" applyFill="1" applyBorder="1" applyAlignment="1">
      <alignment horizontal="center" vertical="center"/>
    </xf>
    <xf numFmtId="44" fontId="57" fillId="3" borderId="3" xfId="3" applyFont="1" applyFill="1" applyBorder="1" applyAlignment="1">
      <alignment horizontal="center"/>
    </xf>
    <xf numFmtId="43" fontId="12" fillId="6" borderId="1" xfId="1" applyFont="1" applyFill="1" applyBorder="1"/>
    <xf numFmtId="43" fontId="6" fillId="6" borderId="1" xfId="1" applyFont="1" applyFill="1" applyBorder="1" applyAlignment="1"/>
    <xf numFmtId="43" fontId="6" fillId="6" borderId="0" xfId="1" applyFont="1" applyFill="1" applyAlignment="1">
      <alignment horizontal="right"/>
    </xf>
    <xf numFmtId="43" fontId="0" fillId="6" borderId="1" xfId="1" applyFont="1" applyFill="1" applyBorder="1"/>
    <xf numFmtId="43" fontId="0" fillId="6" borderId="0" xfId="1" applyFont="1" applyFill="1"/>
    <xf numFmtId="0" fontId="28" fillId="0" borderId="0" xfId="0" applyFont="1" applyAlignment="1">
      <alignment horizontal="left" vertical="center"/>
    </xf>
    <xf numFmtId="0" fontId="59" fillId="0" borderId="0" xfId="0" applyFont="1"/>
    <xf numFmtId="0" fontId="60" fillId="0" borderId="0" xfId="0" applyFont="1" applyAlignment="1">
      <alignment wrapText="1"/>
    </xf>
    <xf numFmtId="0" fontId="60" fillId="0" borderId="0" xfId="0" applyFont="1"/>
    <xf numFmtId="0" fontId="61" fillId="5" borderId="1" xfId="0" applyFont="1" applyFill="1" applyBorder="1" applyAlignment="1">
      <alignment vertical="center"/>
    </xf>
    <xf numFmtId="10" fontId="32" fillId="2" borderId="1" xfId="2" applyNumberFormat="1" applyFont="1" applyFill="1" applyBorder="1" applyAlignment="1">
      <alignment horizontal="center"/>
    </xf>
    <xf numFmtId="0" fontId="61" fillId="4" borderId="1" xfId="0" applyFont="1" applyFill="1" applyBorder="1" applyAlignment="1">
      <alignment vertical="center"/>
    </xf>
    <xf numFmtId="43" fontId="60" fillId="4" borderId="1" xfId="1" applyFont="1" applyFill="1" applyBorder="1" applyAlignment="1">
      <alignment horizontal="center"/>
    </xf>
    <xf numFmtId="0" fontId="61" fillId="2" borderId="1" xfId="0" applyFont="1" applyFill="1" applyBorder="1" applyAlignment="1">
      <alignment vertical="center"/>
    </xf>
    <xf numFmtId="10" fontId="61" fillId="2" borderId="1" xfId="1" applyNumberFormat="1" applyFont="1" applyFill="1" applyBorder="1" applyAlignment="1">
      <alignment horizontal="center" vertical="center"/>
    </xf>
    <xf numFmtId="0" fontId="17" fillId="7" borderId="0" xfId="0" applyFont="1" applyFill="1"/>
    <xf numFmtId="0" fontId="4" fillId="7" borderId="0" xfId="0" applyFont="1" applyFill="1"/>
    <xf numFmtId="0" fontId="4" fillId="7" borderId="0" xfId="0" applyFont="1" applyFill="1" applyAlignment="1">
      <alignment horizontal="center"/>
    </xf>
    <xf numFmtId="0" fontId="17" fillId="7" borderId="0" xfId="0" applyFont="1" applyFill="1" applyAlignment="1">
      <alignment horizontal="center"/>
    </xf>
    <xf numFmtId="0" fontId="7" fillId="7" borderId="0" xfId="0" applyFont="1" applyFill="1"/>
    <xf numFmtId="43" fontId="6" fillId="0" borderId="1" xfId="1" applyFont="1" applyBorder="1" applyAlignment="1">
      <alignment horizontal="center"/>
    </xf>
    <xf numFmtId="0" fontId="7" fillId="6" borderId="1" xfId="0" applyFont="1" applyFill="1" applyBorder="1" applyAlignment="1">
      <alignment horizontal="center"/>
    </xf>
    <xf numFmtId="0" fontId="13" fillId="12" borderId="1" xfId="0" applyFont="1" applyFill="1" applyBorder="1"/>
    <xf numFmtId="43" fontId="6" fillId="12" borderId="1" xfId="1" applyFont="1" applyFill="1" applyBorder="1"/>
    <xf numFmtId="0" fontId="37" fillId="12" borderId="1" xfId="0" applyFont="1" applyFill="1" applyBorder="1"/>
    <xf numFmtId="43" fontId="6" fillId="12" borderId="1" xfId="1" applyFont="1" applyFill="1" applyBorder="1" applyAlignment="1"/>
    <xf numFmtId="166" fontId="6" fillId="0" borderId="0" xfId="0" applyNumberFormat="1" applyFont="1"/>
    <xf numFmtId="0" fontId="28" fillId="0" borderId="0" xfId="0" applyFont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44" fontId="21" fillId="0" borderId="2" xfId="3" applyFont="1" applyFill="1" applyBorder="1" applyAlignment="1">
      <alignment horizontal="center"/>
    </xf>
    <xf numFmtId="44" fontId="21" fillId="0" borderId="4" xfId="3" applyFont="1" applyFill="1" applyBorder="1" applyAlignment="1">
      <alignment horizontal="center"/>
    </xf>
    <xf numFmtId="44" fontId="21" fillId="15" borderId="2" xfId="3" applyFont="1" applyFill="1" applyBorder="1" applyAlignment="1">
      <alignment horizontal="center"/>
    </xf>
    <xf numFmtId="44" fontId="21" fillId="15" borderId="4" xfId="3" applyFont="1" applyFill="1" applyBorder="1" applyAlignment="1">
      <alignment horizontal="center"/>
    </xf>
    <xf numFmtId="44" fontId="5" fillId="0" borderId="2" xfId="0" applyNumberFormat="1" applyFont="1" applyBorder="1" applyAlignment="1">
      <alignment horizontal="center"/>
    </xf>
    <xf numFmtId="44" fontId="5" fillId="0" borderId="4" xfId="0" applyNumberFormat="1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44" fontId="5" fillId="0" borderId="2" xfId="0" applyNumberFormat="1" applyFont="1" applyBorder="1"/>
    <xf numFmtId="44" fontId="5" fillId="0" borderId="4" xfId="0" applyNumberFormat="1" applyFont="1" applyBorder="1"/>
    <xf numFmtId="0" fontId="2" fillId="0" borderId="7" xfId="0" applyFont="1" applyBorder="1" applyAlignment="1">
      <alignment horizontal="left" vertical="center" wrapText="1"/>
    </xf>
    <xf numFmtId="0" fontId="58" fillId="19" borderId="0" xfId="0" applyFont="1" applyFill="1" applyAlignment="1">
      <alignment horizontal="left" vertical="center"/>
    </xf>
    <xf numFmtId="0" fontId="28" fillId="3" borderId="0" xfId="0" applyFont="1" applyFill="1" applyAlignment="1">
      <alignment vertical="center"/>
    </xf>
    <xf numFmtId="0" fontId="28" fillId="0" borderId="2" xfId="0" applyFont="1" applyBorder="1" applyAlignment="1">
      <alignment horizontal="center" vertical="center"/>
    </xf>
    <xf numFmtId="0" fontId="28" fillId="0" borderId="4" xfId="0" applyFont="1" applyBorder="1" applyAlignment="1">
      <alignment horizontal="center" vertical="center"/>
    </xf>
    <xf numFmtId="0" fontId="2" fillId="0" borderId="28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57" fillId="3" borderId="0" xfId="0" applyFont="1" applyFill="1" applyAlignment="1">
      <alignment horizontal="left"/>
    </xf>
    <xf numFmtId="0" fontId="47" fillId="19" borderId="23" xfId="0" applyFont="1" applyFill="1" applyBorder="1" applyAlignment="1">
      <alignment horizontal="center" vertical="center" wrapText="1"/>
    </xf>
    <xf numFmtId="0" fontId="47" fillId="19" borderId="16" xfId="0" applyFont="1" applyFill="1" applyBorder="1" applyAlignment="1">
      <alignment horizontal="center" vertical="center" wrapText="1"/>
    </xf>
    <xf numFmtId="0" fontId="46" fillId="19" borderId="5" xfId="0" applyFont="1" applyFill="1" applyBorder="1" applyAlignment="1">
      <alignment horizontal="center" vertical="center" wrapText="1"/>
    </xf>
    <xf numFmtId="0" fontId="46" fillId="19" borderId="8" xfId="0" applyFont="1" applyFill="1" applyBorder="1" applyAlignment="1">
      <alignment horizontal="center" vertical="center" wrapText="1"/>
    </xf>
    <xf numFmtId="0" fontId="15" fillId="0" borderId="8" xfId="0" applyFont="1" applyBorder="1" applyAlignment="1">
      <alignment horizontal="center"/>
    </xf>
    <xf numFmtId="0" fontId="15" fillId="0" borderId="22" xfId="0" applyFont="1" applyBorder="1" applyAlignment="1">
      <alignment horizontal="center"/>
    </xf>
    <xf numFmtId="0" fontId="46" fillId="17" borderId="27" xfId="0" applyFont="1" applyFill="1" applyBorder="1" applyAlignment="1">
      <alignment horizontal="center" vertical="center" wrapText="1"/>
    </xf>
    <xf numFmtId="0" fontId="46" fillId="17" borderId="8" xfId="0" applyFont="1" applyFill="1" applyBorder="1" applyAlignment="1">
      <alignment horizontal="center" vertical="center" wrapText="1"/>
    </xf>
    <xf numFmtId="0" fontId="46" fillId="17" borderId="22" xfId="0" applyFont="1" applyFill="1" applyBorder="1" applyAlignment="1">
      <alignment horizontal="center" vertical="center" wrapText="1"/>
    </xf>
    <xf numFmtId="0" fontId="7" fillId="13" borderId="13" xfId="0" applyFont="1" applyFill="1" applyBorder="1" applyAlignment="1">
      <alignment horizontal="center" vertical="center" wrapText="1"/>
    </xf>
    <xf numFmtId="0" fontId="7" fillId="13" borderId="16" xfId="0" applyFont="1" applyFill="1" applyBorder="1" applyAlignment="1">
      <alignment horizontal="center" vertical="center" wrapText="1"/>
    </xf>
    <xf numFmtId="0" fontId="7" fillId="13" borderId="21" xfId="0" applyFont="1" applyFill="1" applyBorder="1" applyAlignment="1">
      <alignment horizontal="center" vertical="center" wrapText="1"/>
    </xf>
    <xf numFmtId="0" fontId="46" fillId="17" borderId="13" xfId="0" applyFont="1" applyFill="1" applyBorder="1" applyAlignment="1">
      <alignment horizontal="center" vertical="center" wrapText="1"/>
    </xf>
    <xf numFmtId="0" fontId="46" fillId="17" borderId="16" xfId="0" applyFont="1" applyFill="1" applyBorder="1" applyAlignment="1">
      <alignment horizontal="center" vertical="center" wrapText="1"/>
    </xf>
    <xf numFmtId="0" fontId="46" fillId="17" borderId="21" xfId="0" applyFont="1" applyFill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0" fontId="7" fillId="13" borderId="27" xfId="0" applyFont="1" applyFill="1" applyBorder="1" applyAlignment="1">
      <alignment horizontal="center" vertical="center" wrapText="1"/>
    </xf>
    <xf numFmtId="0" fontId="7" fillId="13" borderId="8" xfId="0" applyFont="1" applyFill="1" applyBorder="1" applyAlignment="1">
      <alignment horizontal="center" vertical="center" wrapText="1"/>
    </xf>
    <xf numFmtId="0" fontId="7" fillId="13" borderId="22" xfId="0" applyFont="1" applyFill="1" applyBorder="1" applyAlignment="1">
      <alignment horizontal="center" vertical="center" wrapText="1"/>
    </xf>
    <xf numFmtId="0" fontId="48" fillId="18" borderId="14" xfId="0" applyFont="1" applyFill="1" applyBorder="1" applyAlignment="1">
      <alignment horizontal="center" vertical="center" textRotation="45" wrapText="1"/>
    </xf>
    <xf numFmtId="0" fontId="48" fillId="18" borderId="17" xfId="0" applyFont="1" applyFill="1" applyBorder="1" applyAlignment="1">
      <alignment horizontal="center" vertical="center" textRotation="45" wrapText="1"/>
    </xf>
    <xf numFmtId="0" fontId="14" fillId="0" borderId="27" xfId="0" applyFont="1" applyBorder="1" applyAlignment="1">
      <alignment horizontal="center" vertical="center" wrapText="1"/>
    </xf>
    <xf numFmtId="0" fontId="44" fillId="16" borderId="9" xfId="0" applyFont="1" applyFill="1" applyBorder="1" applyAlignment="1">
      <alignment horizontal="center" vertical="center"/>
    </xf>
    <xf numFmtId="0" fontId="44" fillId="16" borderId="10" xfId="0" applyFont="1" applyFill="1" applyBorder="1" applyAlignment="1">
      <alignment horizontal="center" vertical="center"/>
    </xf>
    <xf numFmtId="0" fontId="44" fillId="16" borderId="14" xfId="0" applyFont="1" applyFill="1" applyBorder="1" applyAlignment="1">
      <alignment horizontal="center" vertical="center"/>
    </xf>
    <xf numFmtId="0" fontId="44" fillId="16" borderId="0" xfId="0" applyFont="1" applyFill="1" applyAlignment="1">
      <alignment horizontal="center" vertical="center"/>
    </xf>
    <xf numFmtId="0" fontId="44" fillId="16" borderId="17" xfId="0" applyFont="1" applyFill="1" applyBorder="1" applyAlignment="1">
      <alignment horizontal="center" vertical="center"/>
    </xf>
    <xf numFmtId="0" fontId="44" fillId="16" borderId="18" xfId="0" applyFont="1" applyFill="1" applyBorder="1" applyAlignment="1">
      <alignment horizontal="center" vertical="center"/>
    </xf>
    <xf numFmtId="0" fontId="46" fillId="17" borderId="27" xfId="0" applyFont="1" applyFill="1" applyBorder="1" applyAlignment="1">
      <alignment horizontal="center" vertical="center"/>
    </xf>
    <xf numFmtId="0" fontId="46" fillId="17" borderId="8" xfId="0" applyFont="1" applyFill="1" applyBorder="1" applyAlignment="1">
      <alignment horizontal="center" vertical="center"/>
    </xf>
    <xf numFmtId="0" fontId="46" fillId="17" borderId="22" xfId="0" applyFont="1" applyFill="1" applyBorder="1" applyAlignment="1">
      <alignment horizontal="center" vertical="center"/>
    </xf>
    <xf numFmtId="0" fontId="26" fillId="2" borderId="0" xfId="0" applyFont="1" applyFill="1" applyAlignment="1">
      <alignment horizontal="center"/>
    </xf>
    <xf numFmtId="43" fontId="6" fillId="0" borderId="2" xfId="1" applyFont="1" applyFill="1" applyBorder="1" applyAlignment="1">
      <alignment horizontal="center"/>
    </xf>
    <xf numFmtId="43" fontId="6" fillId="0" borderId="3" xfId="1" applyFont="1" applyFill="1" applyBorder="1" applyAlignment="1">
      <alignment horizontal="center"/>
    </xf>
    <xf numFmtId="43" fontId="6" fillId="0" borderId="4" xfId="1" applyFont="1" applyFill="1" applyBorder="1" applyAlignment="1">
      <alignment horizontal="center"/>
    </xf>
    <xf numFmtId="0" fontId="9" fillId="0" borderId="2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22" fillId="2" borderId="0" xfId="0" applyFont="1" applyFill="1" applyAlignment="1">
      <alignment horizontal="center"/>
    </xf>
    <xf numFmtId="0" fontId="23" fillId="2" borderId="0" xfId="0" applyFont="1" applyFill="1" applyAlignment="1">
      <alignment horizontal="center"/>
    </xf>
    <xf numFmtId="0" fontId="24" fillId="2" borderId="0" xfId="0" applyFont="1" applyFill="1" applyAlignment="1">
      <alignment horizontal="center"/>
    </xf>
    <xf numFmtId="0" fontId="25" fillId="2" borderId="0" xfId="0" applyFont="1" applyFill="1" applyAlignment="1">
      <alignment horizontal="center"/>
    </xf>
    <xf numFmtId="0" fontId="27" fillId="2" borderId="0" xfId="0" applyFont="1" applyFill="1" applyAlignment="1">
      <alignment horizontal="center"/>
    </xf>
    <xf numFmtId="0" fontId="52" fillId="19" borderId="23" xfId="0" applyFont="1" applyFill="1" applyBorder="1" applyAlignment="1">
      <alignment horizontal="center" vertical="center"/>
    </xf>
    <xf numFmtId="0" fontId="52" fillId="19" borderId="24" xfId="0" applyFont="1" applyFill="1" applyBorder="1" applyAlignment="1">
      <alignment horizontal="center" vertical="center"/>
    </xf>
    <xf numFmtId="0" fontId="52" fillId="19" borderId="25" xfId="0" applyFont="1" applyFill="1" applyBorder="1" applyAlignment="1">
      <alignment horizontal="center" vertical="center"/>
    </xf>
    <xf numFmtId="0" fontId="52" fillId="19" borderId="26" xfId="0" applyFont="1" applyFill="1" applyBorder="1" applyAlignment="1">
      <alignment horizontal="center" vertical="center"/>
    </xf>
    <xf numFmtId="0" fontId="11" fillId="6" borderId="5" xfId="0" applyFont="1" applyFill="1" applyBorder="1" applyAlignment="1">
      <alignment horizontal="center" vertical="center" textRotation="45" wrapText="1"/>
    </xf>
    <xf numFmtId="0" fontId="11" fillId="6" borderId="8" xfId="0" applyFont="1" applyFill="1" applyBorder="1" applyAlignment="1">
      <alignment horizontal="center" vertical="center" textRotation="45" wrapText="1"/>
    </xf>
    <xf numFmtId="0" fontId="11" fillId="6" borderId="6" xfId="0" applyFont="1" applyFill="1" applyBorder="1" applyAlignment="1">
      <alignment horizontal="center" vertical="center" textRotation="45" wrapText="1"/>
    </xf>
    <xf numFmtId="0" fontId="13" fillId="0" borderId="1" xfId="0" applyFont="1" applyBorder="1" applyAlignment="1">
      <alignment horizontal="right"/>
    </xf>
    <xf numFmtId="0" fontId="11" fillId="0" borderId="1" xfId="0" applyFont="1" applyBorder="1" applyAlignment="1">
      <alignment horizontal="right"/>
    </xf>
    <xf numFmtId="0" fontId="11" fillId="0" borderId="2" xfId="0" applyFont="1" applyBorder="1" applyAlignment="1">
      <alignment horizontal="right"/>
    </xf>
    <xf numFmtId="0" fontId="11" fillId="0" borderId="4" xfId="0" applyFont="1" applyBorder="1" applyAlignment="1">
      <alignment horizontal="right"/>
    </xf>
    <xf numFmtId="0" fontId="13" fillId="0" borderId="2" xfId="0" applyFont="1" applyBorder="1" applyAlignment="1">
      <alignment horizontal="right"/>
    </xf>
    <xf numFmtId="0" fontId="13" fillId="0" borderId="4" xfId="0" applyFont="1" applyBorder="1" applyAlignment="1">
      <alignment horizontal="right"/>
    </xf>
    <xf numFmtId="0" fontId="7" fillId="9" borderId="8" xfId="0" applyFont="1" applyFill="1" applyBorder="1" applyAlignment="1">
      <alignment textRotation="45"/>
    </xf>
    <xf numFmtId="0" fontId="14" fillId="10" borderId="8" xfId="0" applyFont="1" applyFill="1" applyBorder="1" applyAlignment="1">
      <alignment horizontal="center" vertical="center" textRotation="45" wrapText="1"/>
    </xf>
    <xf numFmtId="0" fontId="7" fillId="14" borderId="8" xfId="0" applyFont="1" applyFill="1" applyBorder="1" applyAlignment="1">
      <alignment horizontal="center" vertical="center" textRotation="45" wrapText="1"/>
    </xf>
    <xf numFmtId="0" fontId="49" fillId="3" borderId="23" xfId="0" applyFont="1" applyFill="1" applyBorder="1" applyAlignment="1">
      <alignment horizontal="center" vertical="center"/>
    </xf>
    <xf numFmtId="0" fontId="49" fillId="3" borderId="28" xfId="0" applyFont="1" applyFill="1" applyBorder="1" applyAlignment="1">
      <alignment horizontal="center" vertical="center"/>
    </xf>
    <xf numFmtId="0" fontId="49" fillId="3" borderId="24" xfId="0" applyFont="1" applyFill="1" applyBorder="1" applyAlignment="1">
      <alignment horizontal="center" vertical="center"/>
    </xf>
    <xf numFmtId="0" fontId="49" fillId="3" borderId="25" xfId="0" applyFont="1" applyFill="1" applyBorder="1" applyAlignment="1">
      <alignment horizontal="center" vertical="center"/>
    </xf>
    <xf numFmtId="0" fontId="49" fillId="3" borderId="7" xfId="0" applyFont="1" applyFill="1" applyBorder="1" applyAlignment="1">
      <alignment horizontal="center" vertical="center"/>
    </xf>
    <xf numFmtId="0" fontId="49" fillId="3" borderId="26" xfId="0" applyFont="1" applyFill="1" applyBorder="1" applyAlignment="1">
      <alignment horizontal="center" vertical="center"/>
    </xf>
    <xf numFmtId="0" fontId="23" fillId="2" borderId="28" xfId="0" applyFont="1" applyFill="1" applyBorder="1" applyAlignment="1">
      <alignment horizontal="center"/>
    </xf>
    <xf numFmtId="0" fontId="22" fillId="2" borderId="28" xfId="0" applyFont="1" applyFill="1" applyBorder="1" applyAlignment="1">
      <alignment horizontal="center"/>
    </xf>
    <xf numFmtId="0" fontId="55" fillId="3" borderId="2" xfId="0" applyFont="1" applyFill="1" applyBorder="1" applyAlignment="1">
      <alignment horizontal="center"/>
    </xf>
    <xf numFmtId="0" fontId="55" fillId="3" borderId="3" xfId="0" applyFont="1" applyFill="1" applyBorder="1" applyAlignment="1">
      <alignment horizontal="center"/>
    </xf>
    <xf numFmtId="44" fontId="55" fillId="3" borderId="2" xfId="0" applyNumberFormat="1" applyFont="1" applyFill="1" applyBorder="1" applyAlignment="1">
      <alignment horizontal="center"/>
    </xf>
    <xf numFmtId="44" fontId="55" fillId="3" borderId="3" xfId="0" applyNumberFormat="1" applyFont="1" applyFill="1" applyBorder="1" applyAlignment="1">
      <alignment horizontal="center"/>
    </xf>
    <xf numFmtId="44" fontId="55" fillId="3" borderId="2" xfId="0" applyNumberFormat="1" applyFont="1" applyFill="1" applyBorder="1"/>
    <xf numFmtId="44" fontId="55" fillId="3" borderId="3" xfId="0" applyNumberFormat="1" applyFont="1" applyFill="1" applyBorder="1"/>
    <xf numFmtId="44" fontId="55" fillId="3" borderId="4" xfId="0" applyNumberFormat="1" applyFont="1" applyFill="1" applyBorder="1"/>
    <xf numFmtId="44" fontId="57" fillId="3" borderId="2" xfId="3" applyFont="1" applyFill="1" applyBorder="1" applyAlignment="1">
      <alignment horizontal="center"/>
    </xf>
    <xf numFmtId="44" fontId="57" fillId="3" borderId="4" xfId="3" applyFont="1" applyFill="1" applyBorder="1" applyAlignment="1">
      <alignment horizontal="center"/>
    </xf>
    <xf numFmtId="0" fontId="55" fillId="3" borderId="2" xfId="0" applyFont="1" applyFill="1" applyBorder="1" applyAlignment="1">
      <alignment horizontal="center" vertical="center"/>
    </xf>
    <xf numFmtId="0" fontId="55" fillId="3" borderId="3" xfId="0" applyFont="1" applyFill="1" applyBorder="1" applyAlignment="1">
      <alignment horizontal="center" vertical="center"/>
    </xf>
    <xf numFmtId="0" fontId="55" fillId="3" borderId="4" xfId="0" applyFont="1" applyFill="1" applyBorder="1" applyAlignment="1">
      <alignment horizontal="center" vertical="center"/>
    </xf>
    <xf numFmtId="0" fontId="55" fillId="3" borderId="1" xfId="0" applyFont="1" applyFill="1" applyBorder="1" applyAlignment="1">
      <alignment horizontal="center" vertical="center"/>
    </xf>
    <xf numFmtId="0" fontId="55" fillId="3" borderId="4" xfId="0" applyFont="1" applyFill="1" applyBorder="1" applyAlignment="1">
      <alignment horizontal="center"/>
    </xf>
    <xf numFmtId="44" fontId="57" fillId="3" borderId="1" xfId="3" applyFont="1" applyFill="1" applyBorder="1" applyAlignment="1">
      <alignment horizontal="center"/>
    </xf>
    <xf numFmtId="44" fontId="55" fillId="3" borderId="4" xfId="0" applyNumberFormat="1" applyFont="1" applyFill="1" applyBorder="1" applyAlignment="1">
      <alignment horizontal="center"/>
    </xf>
    <xf numFmtId="0" fontId="55" fillId="3" borderId="1" xfId="0" applyFont="1" applyFill="1" applyBorder="1" applyAlignment="1">
      <alignment horizontal="center"/>
    </xf>
    <xf numFmtId="0" fontId="46" fillId="19" borderId="23" xfId="0" applyFont="1" applyFill="1" applyBorder="1" applyAlignment="1">
      <alignment horizontal="center" vertical="center" wrapText="1"/>
    </xf>
    <xf numFmtId="0" fontId="46" fillId="19" borderId="16" xfId="0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center"/>
    </xf>
    <xf numFmtId="0" fontId="50" fillId="3" borderId="23" xfId="0" applyFont="1" applyFill="1" applyBorder="1" applyAlignment="1">
      <alignment horizontal="center" vertical="center"/>
    </xf>
    <xf numFmtId="0" fontId="50" fillId="3" borderId="24" xfId="0" applyFont="1" applyFill="1" applyBorder="1" applyAlignment="1">
      <alignment horizontal="center" vertical="center"/>
    </xf>
    <xf numFmtId="0" fontId="50" fillId="3" borderId="25" xfId="0" applyFont="1" applyFill="1" applyBorder="1" applyAlignment="1">
      <alignment horizontal="center" vertical="center"/>
    </xf>
    <xf numFmtId="0" fontId="50" fillId="3" borderId="26" xfId="0" applyFont="1" applyFill="1" applyBorder="1" applyAlignment="1">
      <alignment horizontal="center" vertical="center"/>
    </xf>
    <xf numFmtId="0" fontId="46" fillId="17" borderId="11" xfId="0" applyFont="1" applyFill="1" applyBorder="1" applyAlignment="1">
      <alignment horizontal="center" vertical="center"/>
    </xf>
    <xf numFmtId="0" fontId="46" fillId="17" borderId="1" xfId="0" applyFont="1" applyFill="1" applyBorder="1" applyAlignment="1">
      <alignment horizontal="center" vertical="center"/>
    </xf>
    <xf numFmtId="0" fontId="46" fillId="17" borderId="19" xfId="0" applyFont="1" applyFill="1" applyBorder="1" applyAlignment="1">
      <alignment horizontal="center" vertical="center"/>
    </xf>
    <xf numFmtId="0" fontId="47" fillId="17" borderId="11" xfId="0" applyFont="1" applyFill="1" applyBorder="1" applyAlignment="1">
      <alignment horizontal="center" vertical="center"/>
    </xf>
    <xf numFmtId="0" fontId="47" fillId="17" borderId="1" xfId="0" applyFont="1" applyFill="1" applyBorder="1" applyAlignment="1">
      <alignment horizontal="center" vertical="center"/>
    </xf>
    <xf numFmtId="0" fontId="47" fillId="17" borderId="19" xfId="0" applyFont="1" applyFill="1" applyBorder="1" applyAlignment="1">
      <alignment horizontal="center" vertical="center"/>
    </xf>
    <xf numFmtId="0" fontId="46" fillId="17" borderId="12" xfId="0" applyFont="1" applyFill="1" applyBorder="1" applyAlignment="1">
      <alignment horizontal="center" vertical="center"/>
    </xf>
    <xf numFmtId="0" fontId="46" fillId="17" borderId="15" xfId="0" applyFont="1" applyFill="1" applyBorder="1" applyAlignment="1">
      <alignment horizontal="center" vertical="center"/>
    </xf>
    <xf numFmtId="0" fontId="46" fillId="17" borderId="20" xfId="0" applyFont="1" applyFill="1" applyBorder="1" applyAlignment="1">
      <alignment horizontal="center" vertical="center"/>
    </xf>
    <xf numFmtId="0" fontId="47" fillId="17" borderId="12" xfId="0" applyFont="1" applyFill="1" applyBorder="1" applyAlignment="1">
      <alignment horizontal="center" vertical="center"/>
    </xf>
    <xf numFmtId="0" fontId="47" fillId="17" borderId="15" xfId="0" applyFont="1" applyFill="1" applyBorder="1" applyAlignment="1">
      <alignment horizontal="center" vertical="center"/>
    </xf>
    <xf numFmtId="0" fontId="47" fillId="17" borderId="20" xfId="0" applyFont="1" applyFill="1" applyBorder="1" applyAlignment="1">
      <alignment horizontal="center" vertical="center"/>
    </xf>
    <xf numFmtId="166" fontId="5" fillId="0" borderId="0" xfId="0" applyNumberFormat="1" applyFont="1" applyAlignment="1">
      <alignment horizontal="center"/>
    </xf>
    <xf numFmtId="43" fontId="5" fillId="0" borderId="0" xfId="0" applyNumberFormat="1" applyFont="1" applyAlignment="1">
      <alignment horizontal="center"/>
    </xf>
    <xf numFmtId="43" fontId="6" fillId="15" borderId="1" xfId="1" applyFont="1" applyFill="1" applyBorder="1"/>
  </cellXfs>
  <cellStyles count="6">
    <cellStyle name="Moeda" xfId="3" builtinId="4"/>
    <cellStyle name="Normal" xfId="0" builtinId="0"/>
    <cellStyle name="Porcentagem" xfId="2" builtinId="5"/>
    <cellStyle name="Separador de milhares 2" xfId="4" xr:uid="{00000000-0005-0000-0000-000003000000}"/>
    <cellStyle name="Vírgula" xfId="1" builtinId="3"/>
    <cellStyle name="Vírgula 2" xfId="5" xr:uid="{00000000-0005-0000-0000-000005000000}"/>
  </cellStyles>
  <dxfs count="0"/>
  <tableStyles count="0" defaultTableStyle="TableStyleMedium2" defaultPivotStyle="PivotStyleMedium9"/>
  <colors>
    <mruColors>
      <color rgb="FFFF00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Y31" dT="2021-07-27T18:36:03.42" personId="{00000000-0000-0000-0000-000000000000}" id="{F0A903B6-4F83-4CE0-A20D-94BBA4D4FB92}">
    <text>valor esta muito alto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AA32" dT="2021-07-27T18:36:03.42" personId="{00000000-0000-0000-0000-000000000000}" id="{024C03C1-CD30-41BC-9EE7-AFB7FC7FBD0C}">
    <text>valor esta muito alto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EC0DD8-CD52-4500-9350-CD7F13821AD2}">
  <dimension ref="A1:K143"/>
  <sheetViews>
    <sheetView showGridLines="0" zoomScale="136" zoomScaleNormal="136" workbookViewId="0">
      <selection activeCell="E14" sqref="E14"/>
    </sheetView>
  </sheetViews>
  <sheetFormatPr defaultRowHeight="15" x14ac:dyDescent="0.25"/>
  <cols>
    <col min="1" max="1" width="46.85546875" style="33" customWidth="1"/>
    <col min="2" max="2" width="16.28515625" style="1" customWidth="1"/>
    <col min="3" max="3" width="19" style="1" customWidth="1"/>
    <col min="4" max="4" width="17.42578125" style="2" customWidth="1"/>
    <col min="5" max="5" width="16.7109375" style="1" customWidth="1"/>
    <col min="6" max="6" width="13" style="33" customWidth="1"/>
    <col min="7" max="7" width="20.7109375" style="33" customWidth="1"/>
    <col min="8" max="8" width="11.85546875" style="108" customWidth="1"/>
    <col min="9" max="9" width="15.5703125" style="33" customWidth="1"/>
    <col min="10" max="10" width="12.7109375" style="33" customWidth="1"/>
    <col min="11" max="16384" width="9.140625" style="33"/>
  </cols>
  <sheetData>
    <row r="1" spans="1:10" customFormat="1" ht="18.75" x14ac:dyDescent="0.25">
      <c r="A1" s="224" t="s">
        <v>50</v>
      </c>
      <c r="B1" s="224"/>
    </row>
    <row r="2" spans="1:10" customFormat="1" ht="18.75" x14ac:dyDescent="0.25">
      <c r="A2" s="43" t="s">
        <v>51</v>
      </c>
      <c r="B2" s="44"/>
    </row>
    <row r="3" spans="1:10" customFormat="1" x14ac:dyDescent="0.25">
      <c r="A3" s="44"/>
      <c r="B3" s="44"/>
    </row>
    <row r="4" spans="1:10" ht="15" customHeight="1" x14ac:dyDescent="0.25">
      <c r="A4" s="22" t="s">
        <v>29</v>
      </c>
      <c r="B4" s="72"/>
      <c r="C4" s="23"/>
      <c r="D4" s="24"/>
      <c r="E4" s="25"/>
      <c r="F4" s="25"/>
      <c r="G4" s="25"/>
      <c r="H4" s="32"/>
      <c r="I4" s="31"/>
      <c r="J4" s="31"/>
    </row>
    <row r="5" spans="1:10" ht="15" customHeight="1" x14ac:dyDescent="0.25">
      <c r="A5" s="26" t="s">
        <v>30</v>
      </c>
      <c r="B5" s="90" t="s">
        <v>114</v>
      </c>
      <c r="C5" s="91"/>
      <c r="D5" s="225" t="s">
        <v>88</v>
      </c>
      <c r="E5" s="226"/>
      <c r="F5" s="227" t="s">
        <v>40</v>
      </c>
      <c r="G5" s="228"/>
      <c r="H5" s="32"/>
      <c r="I5" s="31"/>
      <c r="J5" s="31"/>
    </row>
    <row r="6" spans="1:10" ht="15" customHeight="1" x14ac:dyDescent="0.25">
      <c r="A6" s="26" t="s">
        <v>7</v>
      </c>
      <c r="B6" s="229" t="s">
        <v>115</v>
      </c>
      <c r="C6" s="230"/>
      <c r="D6" s="231">
        <v>850000</v>
      </c>
      <c r="E6" s="232"/>
      <c r="F6" s="233">
        <v>850000</v>
      </c>
      <c r="G6" s="234"/>
      <c r="H6" s="32"/>
      <c r="I6" s="31"/>
      <c r="J6" s="31"/>
    </row>
    <row r="7" spans="1:10" ht="15" customHeight="1" x14ac:dyDescent="0.25">
      <c r="A7" s="26" t="s">
        <v>8</v>
      </c>
      <c r="B7" s="90"/>
      <c r="C7" s="91"/>
      <c r="D7" s="90" t="s">
        <v>89</v>
      </c>
      <c r="E7" s="91"/>
      <c r="F7" s="92"/>
      <c r="G7" s="91"/>
      <c r="H7" s="32"/>
      <c r="I7" s="31"/>
      <c r="J7" s="31"/>
    </row>
    <row r="8" spans="1:10" ht="15" customHeight="1" x14ac:dyDescent="0.25">
      <c r="A8" s="82"/>
      <c r="B8" s="82"/>
      <c r="C8" s="82"/>
      <c r="D8" s="82"/>
      <c r="E8" s="82"/>
      <c r="F8" s="82"/>
      <c r="G8" s="82"/>
      <c r="H8" s="32"/>
      <c r="I8" s="31"/>
      <c r="J8" s="31"/>
    </row>
    <row r="9" spans="1:10" ht="12.75" x14ac:dyDescent="0.2">
      <c r="A9" s="31"/>
      <c r="B9" s="34"/>
      <c r="C9" s="35"/>
      <c r="D9" s="36"/>
      <c r="E9" s="31"/>
      <c r="F9" s="31"/>
      <c r="G9" s="31"/>
      <c r="H9" s="32"/>
      <c r="I9" s="31"/>
      <c r="J9" s="31"/>
    </row>
    <row r="10" spans="1:10" x14ac:dyDescent="0.2">
      <c r="A10" s="57" t="s">
        <v>90</v>
      </c>
      <c r="B10" s="31"/>
      <c r="C10" s="32"/>
      <c r="D10" s="37"/>
      <c r="E10" s="36"/>
      <c r="F10" s="31"/>
      <c r="G10" s="31"/>
      <c r="H10" s="32"/>
      <c r="I10" s="31"/>
      <c r="J10" s="31"/>
    </row>
    <row r="11" spans="1:10" ht="15.75" x14ac:dyDescent="0.25">
      <c r="A11" s="46" t="s">
        <v>53</v>
      </c>
      <c r="B11" s="150" t="s">
        <v>52</v>
      </c>
      <c r="C11" s="93"/>
      <c r="D11" s="144"/>
      <c r="E11" s="94"/>
      <c r="F11" s="94"/>
      <c r="G11" s="94"/>
      <c r="H11" s="94"/>
      <c r="I11" s="34"/>
      <c r="J11" s="95"/>
    </row>
    <row r="12" spans="1:10" s="31" customFormat="1" ht="15" customHeight="1" x14ac:dyDescent="0.25">
      <c r="A12" s="45" t="s">
        <v>1</v>
      </c>
      <c r="B12" s="96">
        <v>5.5E-2</v>
      </c>
      <c r="C12" s="97">
        <f>F6*B12</f>
        <v>46750</v>
      </c>
      <c r="D12" s="142"/>
      <c r="E12" s="79"/>
      <c r="F12" s="98"/>
      <c r="G12" s="145" t="s">
        <v>106</v>
      </c>
      <c r="H12" s="98"/>
      <c r="I12" s="79"/>
      <c r="J12" s="99"/>
    </row>
    <row r="13" spans="1:10" s="31" customFormat="1" ht="15" customHeight="1" x14ac:dyDescent="0.25">
      <c r="A13" s="149" t="s">
        <v>111</v>
      </c>
      <c r="B13" s="96">
        <v>3.5000000000000003E-2</v>
      </c>
      <c r="C13" s="97">
        <f t="shared" ref="C13:C21" si="0">$F$6*B13</f>
        <v>29750.000000000004</v>
      </c>
      <c r="D13" s="142"/>
      <c r="E13" s="79"/>
      <c r="F13" s="98"/>
      <c r="G13" s="78"/>
      <c r="H13" s="98"/>
      <c r="I13" s="79"/>
      <c r="J13" s="99"/>
    </row>
    <row r="14" spans="1:10" s="31" customFormat="1" ht="15" customHeight="1" x14ac:dyDescent="0.25">
      <c r="A14" s="149" t="s">
        <v>116</v>
      </c>
      <c r="B14" s="96">
        <v>3.0000000000000001E-3</v>
      </c>
      <c r="C14" s="97">
        <f t="shared" si="0"/>
        <v>2550</v>
      </c>
      <c r="D14" s="142"/>
      <c r="E14" s="79"/>
      <c r="F14" s="98"/>
      <c r="G14" s="78"/>
      <c r="H14" s="98"/>
      <c r="I14" s="79"/>
      <c r="J14" s="99"/>
    </row>
    <row r="15" spans="1:10" s="31" customFormat="1" ht="15" customHeight="1" x14ac:dyDescent="0.25">
      <c r="A15" s="149" t="s">
        <v>117</v>
      </c>
      <c r="B15" s="96">
        <v>1.7999999999999999E-2</v>
      </c>
      <c r="C15" s="97">
        <f t="shared" si="0"/>
        <v>15299.999999999998</v>
      </c>
      <c r="D15" s="142"/>
      <c r="E15" s="79"/>
      <c r="F15" s="98"/>
      <c r="G15" s="78"/>
      <c r="H15" s="98"/>
      <c r="I15" s="79"/>
      <c r="J15" s="99"/>
    </row>
    <row r="16" spans="1:10" s="31" customFormat="1" ht="15" customHeight="1" x14ac:dyDescent="0.25">
      <c r="A16" s="149" t="s">
        <v>118</v>
      </c>
      <c r="B16" s="96">
        <v>1E-3</v>
      </c>
      <c r="C16" s="97">
        <f t="shared" si="0"/>
        <v>850</v>
      </c>
      <c r="D16" s="142"/>
      <c r="E16" s="79"/>
      <c r="F16" s="98"/>
      <c r="G16" s="78"/>
      <c r="H16" s="98"/>
      <c r="I16" s="79"/>
      <c r="J16" s="99"/>
    </row>
    <row r="17" spans="1:10" s="31" customFormat="1" ht="15.75" customHeight="1" x14ac:dyDescent="0.25">
      <c r="A17" s="147" t="s">
        <v>119</v>
      </c>
      <c r="B17" s="96">
        <v>8.0000000000000002E-3</v>
      </c>
      <c r="C17" s="97">
        <f t="shared" si="0"/>
        <v>6800</v>
      </c>
      <c r="D17" s="142"/>
      <c r="E17" s="79"/>
      <c r="F17" s="98"/>
      <c r="G17" s="78"/>
      <c r="H17" s="98"/>
      <c r="I17" s="79"/>
      <c r="J17" s="99"/>
    </row>
    <row r="18" spans="1:10" s="31" customFormat="1" ht="17.25" customHeight="1" x14ac:dyDescent="0.25">
      <c r="A18" s="148" t="s">
        <v>55</v>
      </c>
      <c r="B18" s="96">
        <v>3.5999999999999997E-2</v>
      </c>
      <c r="C18" s="97">
        <f t="shared" si="0"/>
        <v>30599.999999999996</v>
      </c>
      <c r="D18" s="142"/>
      <c r="E18" s="143"/>
      <c r="F18" s="98"/>
      <c r="G18" s="80"/>
      <c r="H18" s="98"/>
      <c r="I18" s="79"/>
      <c r="J18" s="99"/>
    </row>
    <row r="19" spans="1:10" s="31" customFormat="1" ht="25.5" customHeight="1" x14ac:dyDescent="0.25">
      <c r="A19" s="147" t="s">
        <v>110</v>
      </c>
      <c r="B19" s="96">
        <v>2.4E-2</v>
      </c>
      <c r="C19" s="97">
        <f t="shared" si="0"/>
        <v>20400</v>
      </c>
      <c r="D19" s="142"/>
      <c r="E19" s="143"/>
      <c r="F19" s="98"/>
      <c r="G19" s="80"/>
      <c r="H19" s="98"/>
      <c r="I19" s="79"/>
      <c r="J19" s="99"/>
    </row>
    <row r="20" spans="1:10" s="31" customFormat="1" ht="18.75" customHeight="1" x14ac:dyDescent="0.25">
      <c r="A20" s="149" t="s">
        <v>112</v>
      </c>
      <c r="B20" s="96">
        <v>1E-3</v>
      </c>
      <c r="C20" s="97">
        <f t="shared" si="0"/>
        <v>850</v>
      </c>
      <c r="D20" s="142"/>
      <c r="E20" s="79"/>
      <c r="F20" s="98"/>
      <c r="G20" s="78"/>
      <c r="H20" s="98"/>
      <c r="I20" s="79"/>
      <c r="J20" s="48"/>
    </row>
    <row r="21" spans="1:10" s="31" customFormat="1" ht="64.5" customHeight="1" x14ac:dyDescent="0.25">
      <c r="A21" s="147" t="s">
        <v>113</v>
      </c>
      <c r="B21" s="151">
        <v>4.0000000000000001E-3</v>
      </c>
      <c r="C21" s="154">
        <f t="shared" si="0"/>
        <v>3400</v>
      </c>
      <c r="D21" s="142"/>
      <c r="E21" s="79"/>
      <c r="F21" s="98"/>
      <c r="G21" s="78"/>
      <c r="H21" s="98"/>
      <c r="I21" s="79"/>
      <c r="J21" s="48"/>
    </row>
    <row r="22" spans="1:10" s="31" customFormat="1" x14ac:dyDescent="0.25">
      <c r="A22" s="46" t="s">
        <v>59</v>
      </c>
      <c r="B22" s="101">
        <f>SUM(B12:B21)</f>
        <v>0.185</v>
      </c>
      <c r="C22" s="102">
        <f>SUM(C12:C21)</f>
        <v>157250</v>
      </c>
      <c r="D22" s="142"/>
      <c r="E22" s="79"/>
      <c r="F22" s="98"/>
      <c r="G22" s="78"/>
      <c r="H22" s="98"/>
      <c r="I22" s="79"/>
      <c r="J22" s="103"/>
    </row>
    <row r="23" spans="1:10" ht="12.75" x14ac:dyDescent="0.2">
      <c r="A23" s="46" t="s">
        <v>60</v>
      </c>
      <c r="B23" s="152"/>
      <c r="C23" s="153"/>
      <c r="D23" s="98"/>
      <c r="E23" s="80"/>
      <c r="F23" s="98"/>
      <c r="G23" s="80"/>
      <c r="H23" s="98"/>
      <c r="I23" s="79"/>
      <c r="J23" s="47"/>
    </row>
    <row r="24" spans="1:10" x14ac:dyDescent="0.25">
      <c r="A24" s="45" t="s">
        <v>61</v>
      </c>
      <c r="B24" s="100">
        <v>0.33</v>
      </c>
      <c r="C24" s="97">
        <f t="shared" ref="C24:C34" si="1">$F$6*B24</f>
        <v>280500</v>
      </c>
      <c r="D24" s="98"/>
      <c r="E24" s="81"/>
      <c r="F24" s="98"/>
      <c r="G24" s="81"/>
      <c r="H24" s="98"/>
      <c r="I24" s="79"/>
      <c r="J24" s="104"/>
    </row>
    <row r="25" spans="1:10" x14ac:dyDescent="0.25">
      <c r="A25" s="45" t="s">
        <v>62</v>
      </c>
      <c r="B25" s="100">
        <v>0.04</v>
      </c>
      <c r="C25" s="97">
        <f t="shared" si="1"/>
        <v>34000</v>
      </c>
      <c r="D25" s="98"/>
      <c r="E25" s="105"/>
      <c r="F25" s="98"/>
      <c r="G25" s="105"/>
      <c r="H25" s="98"/>
      <c r="I25" s="79"/>
      <c r="J25" s="104"/>
    </row>
    <row r="26" spans="1:10" x14ac:dyDescent="0.25">
      <c r="A26" s="45" t="s">
        <v>63</v>
      </c>
      <c r="B26" s="100">
        <v>0.03</v>
      </c>
      <c r="C26" s="97">
        <f t="shared" si="1"/>
        <v>25500</v>
      </c>
      <c r="D26" s="98"/>
      <c r="E26" s="105"/>
      <c r="F26" s="98"/>
      <c r="G26" s="105"/>
      <c r="H26" s="98"/>
      <c r="I26" s="79"/>
      <c r="J26" s="104"/>
    </row>
    <row r="27" spans="1:10" x14ac:dyDescent="0.25">
      <c r="A27" s="45" t="s">
        <v>64</v>
      </c>
      <c r="B27" s="100">
        <v>0.02</v>
      </c>
      <c r="C27" s="97">
        <f t="shared" si="1"/>
        <v>17000</v>
      </c>
      <c r="D27" s="98"/>
      <c r="E27" s="105"/>
      <c r="F27" s="98"/>
      <c r="G27" s="105"/>
      <c r="H27" s="98"/>
      <c r="I27" s="79"/>
      <c r="J27" s="104"/>
    </row>
    <row r="28" spans="1:10" x14ac:dyDescent="0.25">
      <c r="A28" s="45" t="s">
        <v>65</v>
      </c>
      <c r="B28" s="100">
        <v>0.02</v>
      </c>
      <c r="C28" s="97">
        <f t="shared" si="1"/>
        <v>17000</v>
      </c>
      <c r="D28" s="98"/>
      <c r="E28" s="105"/>
      <c r="F28" s="98"/>
      <c r="G28" s="105"/>
      <c r="H28" s="98"/>
      <c r="I28" s="79"/>
      <c r="J28" s="104"/>
    </row>
    <row r="29" spans="1:10" x14ac:dyDescent="0.25">
      <c r="A29" s="45" t="s">
        <v>66</v>
      </c>
      <c r="B29" s="100">
        <v>0.02</v>
      </c>
      <c r="C29" s="97">
        <f t="shared" si="1"/>
        <v>17000</v>
      </c>
      <c r="D29" s="98"/>
      <c r="E29" s="105"/>
      <c r="F29" s="98"/>
      <c r="G29" s="105"/>
      <c r="H29" s="98"/>
      <c r="I29" s="79"/>
      <c r="J29" s="104"/>
    </row>
    <row r="30" spans="1:10" x14ac:dyDescent="0.25">
      <c r="A30" s="45" t="s">
        <v>67</v>
      </c>
      <c r="B30" s="100">
        <v>0.14000000000000001</v>
      </c>
      <c r="C30" s="97">
        <f t="shared" si="1"/>
        <v>119000.00000000001</v>
      </c>
      <c r="D30" s="98"/>
      <c r="F30" s="98"/>
      <c r="G30" s="1"/>
      <c r="H30" s="98"/>
      <c r="I30" s="79"/>
      <c r="J30" s="104"/>
    </row>
    <row r="31" spans="1:10" x14ac:dyDescent="0.25">
      <c r="A31" s="45" t="s">
        <v>68</v>
      </c>
      <c r="B31" s="100">
        <v>0.11</v>
      </c>
      <c r="C31" s="97">
        <f t="shared" si="1"/>
        <v>93500</v>
      </c>
      <c r="D31" s="98"/>
      <c r="F31" s="98"/>
      <c r="G31" s="1"/>
      <c r="H31" s="98"/>
      <c r="I31" s="79"/>
      <c r="J31" s="104"/>
    </row>
    <row r="32" spans="1:10" x14ac:dyDescent="0.25">
      <c r="A32" s="45" t="s">
        <v>58</v>
      </c>
      <c r="B32" s="100">
        <v>0.03</v>
      </c>
      <c r="C32" s="97">
        <f t="shared" si="1"/>
        <v>25500</v>
      </c>
      <c r="D32" s="98"/>
      <c r="F32" s="98"/>
      <c r="G32" s="1"/>
      <c r="H32" s="98"/>
      <c r="I32" s="79"/>
      <c r="J32" s="104"/>
    </row>
    <row r="33" spans="1:11" x14ac:dyDescent="0.25">
      <c r="A33" s="45" t="s">
        <v>57</v>
      </c>
      <c r="B33" s="100">
        <v>0.02</v>
      </c>
      <c r="C33" s="97">
        <f t="shared" si="1"/>
        <v>17000</v>
      </c>
      <c r="D33" s="98"/>
      <c r="F33" s="98"/>
      <c r="G33" s="1"/>
      <c r="H33" s="98"/>
      <c r="I33" s="79"/>
      <c r="J33" s="104"/>
    </row>
    <row r="34" spans="1:11" x14ac:dyDescent="0.25">
      <c r="A34" s="45" t="s">
        <v>69</v>
      </c>
      <c r="B34" s="96">
        <v>5.5E-2</v>
      </c>
      <c r="C34" s="97">
        <f t="shared" si="1"/>
        <v>46750</v>
      </c>
      <c r="D34" s="98"/>
      <c r="F34" s="98"/>
      <c r="G34" s="1"/>
      <c r="H34" s="98"/>
      <c r="I34" s="79"/>
      <c r="J34" s="104"/>
    </row>
    <row r="35" spans="1:11" x14ac:dyDescent="0.25">
      <c r="A35" s="46" t="s">
        <v>70</v>
      </c>
      <c r="B35" s="101">
        <f>SUM(B24:B34)</f>
        <v>0.81500000000000017</v>
      </c>
      <c r="C35" s="102">
        <f>SUM(C24:C34)</f>
        <v>692750</v>
      </c>
      <c r="D35" s="98"/>
      <c r="F35" s="98"/>
      <c r="G35" s="1"/>
      <c r="H35" s="98"/>
      <c r="I35" s="79"/>
      <c r="J35" s="103"/>
    </row>
    <row r="36" spans="1:11" s="49" customFormat="1" x14ac:dyDescent="0.25">
      <c r="A36" s="46" t="s">
        <v>71</v>
      </c>
      <c r="B36" s="101">
        <f>+B22+B35</f>
        <v>1.0000000000000002</v>
      </c>
      <c r="C36" s="106">
        <v>850000</v>
      </c>
      <c r="D36" s="105"/>
      <c r="E36" s="105"/>
      <c r="F36" s="105"/>
      <c r="G36" s="105"/>
      <c r="H36" s="105"/>
      <c r="I36" s="107"/>
      <c r="J36" s="103"/>
      <c r="K36" s="77"/>
    </row>
    <row r="39" spans="1:11" ht="15.75" x14ac:dyDescent="0.25">
      <c r="A39" s="22" t="s">
        <v>92</v>
      </c>
      <c r="B39" s="72"/>
      <c r="C39" s="23"/>
      <c r="D39" s="24"/>
      <c r="E39" s="25"/>
      <c r="F39" s="25"/>
      <c r="G39" s="25"/>
    </row>
    <row r="40" spans="1:11" ht="15.75" x14ac:dyDescent="0.25">
      <c r="A40" s="26" t="s">
        <v>30</v>
      </c>
      <c r="B40" s="225"/>
      <c r="C40" s="226"/>
      <c r="D40" s="225" t="s">
        <v>93</v>
      </c>
      <c r="E40" s="226"/>
      <c r="F40" s="227"/>
      <c r="G40" s="228"/>
    </row>
    <row r="41" spans="1:11" ht="15.75" x14ac:dyDescent="0.25">
      <c r="A41" s="26" t="s">
        <v>7</v>
      </c>
      <c r="B41" s="229"/>
      <c r="C41" s="230"/>
      <c r="D41" s="236">
        <f>F41*12</f>
        <v>300000</v>
      </c>
      <c r="E41" s="237"/>
      <c r="F41" s="233">
        <v>25000</v>
      </c>
      <c r="G41" s="234"/>
    </row>
    <row r="42" spans="1:11" ht="15.75" x14ac:dyDescent="0.25">
      <c r="A42" s="26" t="s">
        <v>8</v>
      </c>
      <c r="B42" s="227" t="s">
        <v>89</v>
      </c>
      <c r="C42" s="235"/>
      <c r="D42" s="235"/>
      <c r="E42" s="235"/>
      <c r="F42" s="235"/>
      <c r="G42" s="228"/>
    </row>
    <row r="44" spans="1:11" x14ac:dyDescent="0.25">
      <c r="A44" s="57" t="s">
        <v>73</v>
      </c>
      <c r="B44"/>
      <c r="C44"/>
      <c r="D44"/>
      <c r="E44"/>
      <c r="F44"/>
      <c r="G44"/>
    </row>
    <row r="45" spans="1:11" ht="15.75" x14ac:dyDescent="0.25">
      <c r="A45" s="109" t="s">
        <v>74</v>
      </c>
      <c r="B45" s="110" t="s">
        <v>52</v>
      </c>
      <c r="C45" s="110"/>
      <c r="D45"/>
      <c r="E45"/>
      <c r="F45"/>
      <c r="G45"/>
    </row>
    <row r="46" spans="1:11" x14ac:dyDescent="0.25">
      <c r="A46" s="45" t="s">
        <v>1</v>
      </c>
      <c r="B46" s="111">
        <v>0.06</v>
      </c>
      <c r="C46" s="52">
        <f>$F$41*B46</f>
        <v>1500</v>
      </c>
      <c r="D46" t="s">
        <v>96</v>
      </c>
      <c r="E46"/>
      <c r="F46"/>
      <c r="G46"/>
    </row>
    <row r="47" spans="1:11" x14ac:dyDescent="0.25">
      <c r="A47" s="45" t="s">
        <v>91</v>
      </c>
      <c r="B47" s="111">
        <v>0.02</v>
      </c>
      <c r="C47" s="52">
        <f t="shared" ref="C47:C57" si="2">$F$41*B47</f>
        <v>500</v>
      </c>
      <c r="D47" t="s">
        <v>97</v>
      </c>
      <c r="E47"/>
      <c r="F47"/>
      <c r="G47"/>
    </row>
    <row r="48" spans="1:11" s="108" customFormat="1" x14ac:dyDescent="0.25">
      <c r="A48" s="45" t="s">
        <v>54</v>
      </c>
      <c r="B48" s="112">
        <v>5.0000000000000001E-3</v>
      </c>
      <c r="C48" s="52">
        <f t="shared" si="2"/>
        <v>125</v>
      </c>
      <c r="D48" t="s">
        <v>101</v>
      </c>
      <c r="E48"/>
      <c r="F48"/>
      <c r="G48"/>
      <c r="I48" s="33"/>
      <c r="J48" s="33"/>
      <c r="K48" s="33"/>
    </row>
    <row r="49" spans="1:11" s="108" customFormat="1" x14ac:dyDescent="0.25">
      <c r="A49" s="45" t="s">
        <v>2</v>
      </c>
      <c r="B49" s="112">
        <v>5.1999999999999998E-2</v>
      </c>
      <c r="C49" s="52">
        <f t="shared" si="2"/>
        <v>1300</v>
      </c>
      <c r="D49" t="s">
        <v>103</v>
      </c>
      <c r="E49"/>
      <c r="F49"/>
      <c r="G49"/>
      <c r="I49" s="33"/>
      <c r="J49" s="33"/>
      <c r="K49" s="33"/>
    </row>
    <row r="50" spans="1:11" s="108" customFormat="1" x14ac:dyDescent="0.25">
      <c r="A50" s="45" t="s">
        <v>55</v>
      </c>
      <c r="B50" s="112">
        <v>2E-3</v>
      </c>
      <c r="C50" s="52">
        <f t="shared" si="2"/>
        <v>50</v>
      </c>
      <c r="D50" t="s">
        <v>100</v>
      </c>
      <c r="E50"/>
      <c r="F50"/>
      <c r="G50"/>
      <c r="I50" s="33"/>
      <c r="J50" s="33"/>
      <c r="K50" s="33"/>
    </row>
    <row r="51" spans="1:11" s="108" customFormat="1" x14ac:dyDescent="0.25">
      <c r="A51" s="45" t="s">
        <v>56</v>
      </c>
      <c r="B51" s="112">
        <v>1E-3</v>
      </c>
      <c r="C51" s="52">
        <f t="shared" si="2"/>
        <v>25</v>
      </c>
      <c r="D51" t="s">
        <v>99</v>
      </c>
      <c r="E51"/>
      <c r="F51"/>
      <c r="G51"/>
      <c r="I51" s="33"/>
      <c r="J51" s="33"/>
      <c r="K51" s="33"/>
    </row>
    <row r="52" spans="1:11" s="108" customFormat="1" x14ac:dyDescent="0.25">
      <c r="A52" s="45" t="s">
        <v>6</v>
      </c>
      <c r="B52" s="112">
        <v>0.01</v>
      </c>
      <c r="C52" s="52">
        <f t="shared" si="2"/>
        <v>250</v>
      </c>
      <c r="D52" t="s">
        <v>99</v>
      </c>
      <c r="E52"/>
      <c r="F52"/>
      <c r="G52"/>
      <c r="I52" s="33"/>
      <c r="J52" s="33"/>
      <c r="K52" s="33"/>
    </row>
    <row r="53" spans="1:11" s="108" customFormat="1" x14ac:dyDescent="0.25">
      <c r="A53" s="45" t="s">
        <v>3</v>
      </c>
      <c r="B53" s="112">
        <v>2E-3</v>
      </c>
      <c r="C53" s="52">
        <f t="shared" si="2"/>
        <v>50</v>
      </c>
      <c r="D53" t="s">
        <v>99</v>
      </c>
      <c r="E53"/>
      <c r="F53"/>
      <c r="G53"/>
      <c r="I53" s="33"/>
      <c r="J53" s="33"/>
      <c r="K53" s="33"/>
    </row>
    <row r="54" spans="1:11" s="108" customFormat="1" x14ac:dyDescent="0.25">
      <c r="A54" s="45" t="s">
        <v>4</v>
      </c>
      <c r="B54" s="112">
        <v>1E-3</v>
      </c>
      <c r="C54" s="52">
        <f t="shared" si="2"/>
        <v>25</v>
      </c>
      <c r="D54" t="s">
        <v>99</v>
      </c>
      <c r="E54"/>
      <c r="F54"/>
      <c r="G54"/>
      <c r="I54" s="33"/>
      <c r="J54" s="33"/>
      <c r="K54" s="33"/>
    </row>
    <row r="55" spans="1:11" s="108" customFormat="1" x14ac:dyDescent="0.25">
      <c r="A55" s="45" t="s">
        <v>57</v>
      </c>
      <c r="B55" s="112">
        <v>4.0000000000000001E-3</v>
      </c>
      <c r="C55" s="52">
        <f t="shared" si="2"/>
        <v>100</v>
      </c>
      <c r="D55" t="s">
        <v>98</v>
      </c>
      <c r="E55"/>
      <c r="F55"/>
      <c r="G55"/>
      <c r="I55" s="33"/>
      <c r="J55" s="33"/>
      <c r="K55" s="33"/>
    </row>
    <row r="56" spans="1:11" s="108" customFormat="1" x14ac:dyDescent="0.25">
      <c r="A56" s="45" t="s">
        <v>58</v>
      </c>
      <c r="B56" s="112">
        <v>1E-3</v>
      </c>
      <c r="C56" s="52">
        <f t="shared" si="2"/>
        <v>25</v>
      </c>
      <c r="D56" t="s">
        <v>98</v>
      </c>
      <c r="E56"/>
      <c r="F56"/>
      <c r="G56"/>
      <c r="I56" s="33"/>
      <c r="J56" s="33"/>
      <c r="K56" s="33"/>
    </row>
    <row r="57" spans="1:11" s="108" customFormat="1" x14ac:dyDescent="0.25">
      <c r="A57" s="113" t="s">
        <v>75</v>
      </c>
      <c r="B57" s="114">
        <f>SUM(B46:B56)</f>
        <v>0.15800000000000003</v>
      </c>
      <c r="C57" s="115">
        <f t="shared" si="2"/>
        <v>3950.0000000000009</v>
      </c>
      <c r="D57"/>
      <c r="E57"/>
      <c r="F57"/>
      <c r="G57"/>
      <c r="I57" s="33"/>
      <c r="J57" s="33"/>
      <c r="K57" s="33"/>
    </row>
    <row r="58" spans="1:11" s="108" customFormat="1" x14ac:dyDescent="0.25">
      <c r="A58" s="109" t="s">
        <v>60</v>
      </c>
      <c r="B58" s="116"/>
      <c r="C58"/>
      <c r="D58"/>
      <c r="E58"/>
      <c r="F58"/>
      <c r="G58"/>
      <c r="I58" s="33"/>
      <c r="J58" s="33"/>
      <c r="K58" s="33"/>
    </row>
    <row r="59" spans="1:11" s="108" customFormat="1" x14ac:dyDescent="0.25">
      <c r="A59" s="45" t="s">
        <v>61</v>
      </c>
      <c r="B59" s="111">
        <v>0.33</v>
      </c>
      <c r="C59" s="52">
        <f t="shared" ref="C59:C70" si="3">$F$41*B59</f>
        <v>8250</v>
      </c>
      <c r="D59" t="s">
        <v>102</v>
      </c>
      <c r="E59" s="117"/>
      <c r="F59" s="118"/>
      <c r="G59"/>
      <c r="I59" s="33"/>
      <c r="J59" s="33"/>
      <c r="K59" s="33"/>
    </row>
    <row r="60" spans="1:11" s="108" customFormat="1" x14ac:dyDescent="0.25">
      <c r="A60" s="45" t="s">
        <v>62</v>
      </c>
      <c r="B60" s="111">
        <v>0.04</v>
      </c>
      <c r="C60" s="52">
        <f t="shared" si="3"/>
        <v>1000</v>
      </c>
      <c r="D60"/>
      <c r="E60" s="117"/>
      <c r="F60" s="118"/>
      <c r="G60"/>
      <c r="I60" s="33"/>
      <c r="J60" s="33"/>
      <c r="K60" s="33"/>
    </row>
    <row r="61" spans="1:11" s="108" customFormat="1" x14ac:dyDescent="0.25">
      <c r="A61" s="45" t="s">
        <v>63</v>
      </c>
      <c r="B61" s="111">
        <v>0.03</v>
      </c>
      <c r="C61" s="52">
        <f t="shared" si="3"/>
        <v>750</v>
      </c>
      <c r="D61"/>
      <c r="E61" s="117"/>
      <c r="F61" s="118"/>
      <c r="G61"/>
      <c r="I61" s="33"/>
      <c r="J61" s="33"/>
      <c r="K61" s="33"/>
    </row>
    <row r="62" spans="1:11" s="108" customFormat="1" x14ac:dyDescent="0.25">
      <c r="A62" s="45" t="s">
        <v>64</v>
      </c>
      <c r="B62" s="111">
        <v>0.02</v>
      </c>
      <c r="C62" s="52">
        <f t="shared" si="3"/>
        <v>500</v>
      </c>
      <c r="D62"/>
      <c r="E62" s="117"/>
      <c r="F62" s="118"/>
      <c r="G62"/>
      <c r="I62" s="33"/>
      <c r="J62" s="33"/>
      <c r="K62" s="33"/>
    </row>
    <row r="63" spans="1:11" s="108" customFormat="1" x14ac:dyDescent="0.25">
      <c r="A63" s="45" t="s">
        <v>65</v>
      </c>
      <c r="B63" s="111">
        <v>0.02</v>
      </c>
      <c r="C63" s="52">
        <f t="shared" si="3"/>
        <v>500</v>
      </c>
      <c r="D63"/>
      <c r="E63" s="117"/>
      <c r="F63" s="118"/>
      <c r="G63"/>
      <c r="I63" s="33"/>
      <c r="J63" s="33"/>
      <c r="K63" s="33"/>
    </row>
    <row r="64" spans="1:11" s="108" customFormat="1" x14ac:dyDescent="0.25">
      <c r="A64" s="45" t="s">
        <v>66</v>
      </c>
      <c r="B64" s="111">
        <v>0.02</v>
      </c>
      <c r="C64" s="52">
        <f t="shared" si="3"/>
        <v>500</v>
      </c>
      <c r="D64"/>
      <c r="E64" s="117"/>
      <c r="F64" s="118"/>
      <c r="G64"/>
      <c r="I64" s="33"/>
      <c r="J64" s="33"/>
      <c r="K64" s="33"/>
    </row>
    <row r="65" spans="1:11" s="108" customFormat="1" x14ac:dyDescent="0.25">
      <c r="A65" s="45" t="s">
        <v>67</v>
      </c>
      <c r="B65" s="111">
        <v>0.14000000000000001</v>
      </c>
      <c r="C65" s="52">
        <f t="shared" si="3"/>
        <v>3500.0000000000005</v>
      </c>
      <c r="D65"/>
      <c r="E65" s="117"/>
      <c r="F65" s="118"/>
      <c r="G65"/>
      <c r="I65" s="33"/>
      <c r="J65" s="33"/>
      <c r="K65" s="33"/>
    </row>
    <row r="66" spans="1:11" s="108" customFormat="1" x14ac:dyDescent="0.25">
      <c r="A66" s="45" t="s">
        <v>68</v>
      </c>
      <c r="B66" s="112">
        <v>0.13700000000000001</v>
      </c>
      <c r="C66" s="52">
        <f t="shared" si="3"/>
        <v>3425.0000000000005</v>
      </c>
      <c r="D66"/>
      <c r="E66" s="117"/>
      <c r="F66" s="118"/>
      <c r="G66"/>
      <c r="I66" s="33"/>
      <c r="J66" s="33"/>
      <c r="K66" s="33"/>
    </row>
    <row r="67" spans="1:11" s="108" customFormat="1" x14ac:dyDescent="0.25">
      <c r="A67" s="45" t="s">
        <v>58</v>
      </c>
      <c r="B67" s="111">
        <v>0.03</v>
      </c>
      <c r="C67" s="52">
        <f t="shared" si="3"/>
        <v>750</v>
      </c>
      <c r="D67"/>
      <c r="E67" s="117"/>
      <c r="F67" s="118"/>
      <c r="G67"/>
      <c r="I67" s="33"/>
      <c r="J67" s="33"/>
      <c r="K67" s="33"/>
    </row>
    <row r="68" spans="1:11" s="108" customFormat="1" x14ac:dyDescent="0.25">
      <c r="A68" s="45" t="s">
        <v>57</v>
      </c>
      <c r="B68" s="111">
        <v>0.02</v>
      </c>
      <c r="C68" s="52">
        <f t="shared" si="3"/>
        <v>500</v>
      </c>
      <c r="D68"/>
      <c r="E68" s="117"/>
      <c r="F68" s="118"/>
      <c r="G68"/>
      <c r="I68" s="33"/>
      <c r="J68" s="33"/>
      <c r="K68" s="33"/>
    </row>
    <row r="69" spans="1:11" s="108" customFormat="1" x14ac:dyDescent="0.25">
      <c r="A69" s="45" t="s">
        <v>69</v>
      </c>
      <c r="B69" s="112">
        <v>5.5E-2</v>
      </c>
      <c r="C69" s="52">
        <f t="shared" si="3"/>
        <v>1375</v>
      </c>
      <c r="D69"/>
      <c r="E69" s="117"/>
      <c r="F69" s="118"/>
      <c r="G69"/>
      <c r="I69" s="33"/>
      <c r="J69" s="33"/>
      <c r="K69" s="33"/>
    </row>
    <row r="70" spans="1:11" s="108" customFormat="1" x14ac:dyDescent="0.25">
      <c r="A70" s="119" t="s">
        <v>76</v>
      </c>
      <c r="B70" s="114">
        <f>SUM(B59:B69)</f>
        <v>0.84200000000000019</v>
      </c>
      <c r="C70" s="115">
        <f t="shared" si="3"/>
        <v>21050.000000000004</v>
      </c>
      <c r="D70"/>
      <c r="E70" s="117"/>
      <c r="F70" s="118"/>
      <c r="G70"/>
      <c r="I70" s="33"/>
      <c r="J70" s="33"/>
      <c r="K70" s="33"/>
    </row>
    <row r="71" spans="1:11" s="108" customFormat="1" ht="21.75" customHeight="1" x14ac:dyDescent="0.25">
      <c r="A71" s="119" t="s">
        <v>77</v>
      </c>
      <c r="B71" s="120">
        <f>+B57+B70</f>
        <v>1.0000000000000002</v>
      </c>
      <c r="C71" s="121">
        <f>+C57+C70</f>
        <v>25000.000000000004</v>
      </c>
      <c r="D71"/>
      <c r="E71" s="117"/>
      <c r="F71" s="118"/>
      <c r="G71"/>
      <c r="I71" s="33"/>
      <c r="J71" s="33"/>
      <c r="K71" s="33"/>
    </row>
    <row r="72" spans="1:11" s="108" customFormat="1" x14ac:dyDescent="0.25">
      <c r="A72" s="33"/>
      <c r="B72" s="1"/>
      <c r="C72" s="1"/>
      <c r="D72" s="2"/>
      <c r="E72" s="122"/>
      <c r="F72" s="118"/>
      <c r="G72" s="33"/>
      <c r="I72" s="33"/>
      <c r="J72" s="33"/>
      <c r="K72" s="33"/>
    </row>
    <row r="73" spans="1:11" s="108" customFormat="1" x14ac:dyDescent="0.25">
      <c r="A73" s="33"/>
      <c r="B73" s="1"/>
      <c r="C73" s="1"/>
      <c r="D73" s="2"/>
      <c r="E73" s="123"/>
      <c r="F73" s="124"/>
      <c r="G73" s="33"/>
      <c r="I73" s="33"/>
      <c r="J73" s="33"/>
      <c r="K73" s="33"/>
    </row>
    <row r="80" spans="1:11" s="212" customFormat="1" x14ac:dyDescent="0.25">
      <c r="B80" s="213"/>
      <c r="C80" s="213"/>
      <c r="D80" s="214"/>
      <c r="E80" s="213"/>
      <c r="H80" s="215"/>
    </row>
    <row r="81" spans="1:2" ht="18.75" x14ac:dyDescent="0.25">
      <c r="A81" s="239" t="s">
        <v>157</v>
      </c>
      <c r="B81" s="239"/>
    </row>
    <row r="82" spans="1:2" ht="18.75" x14ac:dyDescent="0.25">
      <c r="A82" s="240" t="s">
        <v>51</v>
      </c>
      <c r="B82" s="240"/>
    </row>
    <row r="83" spans="1:2" ht="18.75" x14ac:dyDescent="0.25">
      <c r="A83" s="202"/>
      <c r="B83" s="202"/>
    </row>
    <row r="84" spans="1:2" ht="18.75" x14ac:dyDescent="0.25">
      <c r="A84" s="241" t="s">
        <v>158</v>
      </c>
      <c r="B84" s="242"/>
    </row>
    <row r="85" spans="1:2" x14ac:dyDescent="0.25">
      <c r="A85" s="243" t="s">
        <v>90</v>
      </c>
      <c r="B85" s="243"/>
    </row>
    <row r="86" spans="1:2" x14ac:dyDescent="0.25">
      <c r="A86" s="244"/>
      <c r="B86" s="244"/>
    </row>
    <row r="87" spans="1:2" x14ac:dyDescent="0.25">
      <c r="A87" s="203" t="s">
        <v>159</v>
      </c>
      <c r="B87" s="150" t="s">
        <v>52</v>
      </c>
    </row>
    <row r="88" spans="1:2" x14ac:dyDescent="0.25">
      <c r="A88" s="45" t="s">
        <v>1</v>
      </c>
      <c r="B88" s="96">
        <v>5.5E-2</v>
      </c>
    </row>
    <row r="89" spans="1:2" x14ac:dyDescent="0.25">
      <c r="A89" s="149" t="s">
        <v>111</v>
      </c>
      <c r="B89" s="96">
        <v>3.5000000000000003E-2</v>
      </c>
    </row>
    <row r="90" spans="1:2" x14ac:dyDescent="0.25">
      <c r="A90" s="149" t="s">
        <v>116</v>
      </c>
      <c r="B90" s="96">
        <v>3.0000000000000001E-3</v>
      </c>
    </row>
    <row r="91" spans="1:2" x14ac:dyDescent="0.25">
      <c r="A91" s="149" t="s">
        <v>117</v>
      </c>
      <c r="B91" s="96">
        <v>1.7999999999999999E-2</v>
      </c>
    </row>
    <row r="92" spans="1:2" x14ac:dyDescent="0.25">
      <c r="A92" s="149" t="s">
        <v>118</v>
      </c>
      <c r="B92" s="96">
        <v>1E-3</v>
      </c>
    </row>
    <row r="93" spans="1:2" x14ac:dyDescent="0.25">
      <c r="A93" s="147" t="s">
        <v>119</v>
      </c>
      <c r="B93" s="96">
        <v>8.0000000000000002E-3</v>
      </c>
    </row>
    <row r="94" spans="1:2" x14ac:dyDescent="0.25">
      <c r="A94" s="148" t="s">
        <v>160</v>
      </c>
      <c r="B94" s="96">
        <v>3.5999999999999997E-2</v>
      </c>
    </row>
    <row r="95" spans="1:2" ht="24.75" x14ac:dyDescent="0.25">
      <c r="A95" s="147" t="s">
        <v>110</v>
      </c>
      <c r="B95" s="96">
        <v>2.4E-2</v>
      </c>
    </row>
    <row r="96" spans="1:2" ht="24" x14ac:dyDescent="0.25">
      <c r="A96" s="149" t="s">
        <v>161</v>
      </c>
      <c r="B96" s="151">
        <v>1E-3</v>
      </c>
    </row>
    <row r="97" spans="1:2" ht="72.75" x14ac:dyDescent="0.25">
      <c r="A97" s="204" t="s">
        <v>162</v>
      </c>
      <c r="B97" s="151">
        <v>4.0000000000000001E-3</v>
      </c>
    </row>
    <row r="98" spans="1:2" x14ac:dyDescent="0.25">
      <c r="A98" s="46" t="s">
        <v>59</v>
      </c>
      <c r="B98" s="101">
        <f>SUM(B88:B97)</f>
        <v>0.185</v>
      </c>
    </row>
    <row r="99" spans="1:2" x14ac:dyDescent="0.25">
      <c r="A99" s="46" t="s">
        <v>60</v>
      </c>
      <c r="B99" s="152"/>
    </row>
    <row r="100" spans="1:2" x14ac:dyDescent="0.25">
      <c r="A100" s="45" t="s">
        <v>61</v>
      </c>
      <c r="B100" s="100">
        <v>0.33</v>
      </c>
    </row>
    <row r="101" spans="1:2" x14ac:dyDescent="0.25">
      <c r="A101" s="45" t="s">
        <v>62</v>
      </c>
      <c r="B101" s="100">
        <v>0.04</v>
      </c>
    </row>
    <row r="102" spans="1:2" x14ac:dyDescent="0.25">
      <c r="A102" s="45" t="s">
        <v>63</v>
      </c>
      <c r="B102" s="100">
        <v>0.03</v>
      </c>
    </row>
    <row r="103" spans="1:2" x14ac:dyDescent="0.25">
      <c r="A103" s="45" t="s">
        <v>64</v>
      </c>
      <c r="B103" s="100">
        <v>0.02</v>
      </c>
    </row>
    <row r="104" spans="1:2" x14ac:dyDescent="0.25">
      <c r="A104" s="45" t="s">
        <v>65</v>
      </c>
      <c r="B104" s="100">
        <v>0.02</v>
      </c>
    </row>
    <row r="105" spans="1:2" x14ac:dyDescent="0.25">
      <c r="A105" s="45" t="s">
        <v>66</v>
      </c>
      <c r="B105" s="100">
        <v>0.02</v>
      </c>
    </row>
    <row r="106" spans="1:2" x14ac:dyDescent="0.25">
      <c r="A106" s="45" t="s">
        <v>67</v>
      </c>
      <c r="B106" s="100">
        <v>0.14000000000000001</v>
      </c>
    </row>
    <row r="107" spans="1:2" x14ac:dyDescent="0.25">
      <c r="A107" s="45" t="s">
        <v>68</v>
      </c>
      <c r="B107" s="100">
        <v>0.11</v>
      </c>
    </row>
    <row r="108" spans="1:2" x14ac:dyDescent="0.25">
      <c r="A108" s="45" t="s">
        <v>58</v>
      </c>
      <c r="B108" s="100">
        <v>0.03</v>
      </c>
    </row>
    <row r="109" spans="1:2" x14ac:dyDescent="0.25">
      <c r="A109" s="45" t="s">
        <v>57</v>
      </c>
      <c r="B109" s="100">
        <v>0.02</v>
      </c>
    </row>
    <row r="110" spans="1:2" x14ac:dyDescent="0.25">
      <c r="A110" s="45" t="s">
        <v>69</v>
      </c>
      <c r="B110" s="96">
        <v>5.5E-2</v>
      </c>
    </row>
    <row r="111" spans="1:2" x14ac:dyDescent="0.25">
      <c r="A111" s="46" t="s">
        <v>70</v>
      </c>
      <c r="B111" s="101">
        <f>SUM(B100:B110)</f>
        <v>0.81500000000000017</v>
      </c>
    </row>
    <row r="112" spans="1:2" x14ac:dyDescent="0.25">
      <c r="A112" s="46" t="s">
        <v>71</v>
      </c>
      <c r="B112" s="101">
        <f>+B98+B111</f>
        <v>1.0000000000000002</v>
      </c>
    </row>
    <row r="115" spans="1:2" ht="18.75" x14ac:dyDescent="0.3">
      <c r="A115" s="245" t="s">
        <v>163</v>
      </c>
      <c r="B115" s="245"/>
    </row>
    <row r="116" spans="1:2" x14ac:dyDescent="0.25">
      <c r="A116" s="238" t="s">
        <v>73</v>
      </c>
      <c r="B116" s="238"/>
    </row>
    <row r="117" spans="1:2" ht="15.75" x14ac:dyDescent="0.25">
      <c r="A117" s="109" t="s">
        <v>74</v>
      </c>
      <c r="B117" s="110" t="s">
        <v>52</v>
      </c>
    </row>
    <row r="118" spans="1:2" x14ac:dyDescent="0.25">
      <c r="A118" s="45" t="s">
        <v>1</v>
      </c>
      <c r="B118" s="100">
        <v>0.06</v>
      </c>
    </row>
    <row r="119" spans="1:2" x14ac:dyDescent="0.25">
      <c r="A119" s="45" t="s">
        <v>91</v>
      </c>
      <c r="B119" s="100">
        <v>0.02</v>
      </c>
    </row>
    <row r="120" spans="1:2" x14ac:dyDescent="0.25">
      <c r="A120" s="45" t="s">
        <v>54</v>
      </c>
      <c r="B120" s="96">
        <v>5.0000000000000001E-3</v>
      </c>
    </row>
    <row r="121" spans="1:2" x14ac:dyDescent="0.25">
      <c r="A121" s="45" t="s">
        <v>2</v>
      </c>
      <c r="B121" s="96">
        <v>5.1999999999999998E-2</v>
      </c>
    </row>
    <row r="122" spans="1:2" x14ac:dyDescent="0.25">
      <c r="A122" s="205" t="s">
        <v>160</v>
      </c>
      <c r="B122" s="96">
        <v>2E-3</v>
      </c>
    </row>
    <row r="123" spans="1:2" x14ac:dyDescent="0.25">
      <c r="A123" s="45" t="s">
        <v>56</v>
      </c>
      <c r="B123" s="96">
        <v>1E-3</v>
      </c>
    </row>
    <row r="124" spans="1:2" x14ac:dyDescent="0.25">
      <c r="A124" s="45" t="s">
        <v>6</v>
      </c>
      <c r="B124" s="96">
        <v>0.01</v>
      </c>
    </row>
    <row r="125" spans="1:2" x14ac:dyDescent="0.25">
      <c r="A125" s="45" t="s">
        <v>3</v>
      </c>
      <c r="B125" s="96">
        <v>2E-3</v>
      </c>
    </row>
    <row r="126" spans="1:2" x14ac:dyDescent="0.25">
      <c r="A126" s="45" t="s">
        <v>4</v>
      </c>
      <c r="B126" s="96">
        <v>1E-3</v>
      </c>
    </row>
    <row r="127" spans="1:2" x14ac:dyDescent="0.25">
      <c r="A127" s="45" t="s">
        <v>57</v>
      </c>
      <c r="B127" s="96">
        <v>4.0000000000000001E-3</v>
      </c>
    </row>
    <row r="128" spans="1:2" x14ac:dyDescent="0.25">
      <c r="A128" s="45" t="s">
        <v>58</v>
      </c>
      <c r="B128" s="96">
        <v>1E-3</v>
      </c>
    </row>
    <row r="129" spans="1:2" x14ac:dyDescent="0.25">
      <c r="A129" s="206" t="s">
        <v>75</v>
      </c>
      <c r="B129" s="207">
        <f>SUM(B118:B128)</f>
        <v>0.15800000000000003</v>
      </c>
    </row>
    <row r="130" spans="1:2" x14ac:dyDescent="0.25">
      <c r="A130" s="208" t="s">
        <v>60</v>
      </c>
      <c r="B130" s="209"/>
    </row>
    <row r="131" spans="1:2" x14ac:dyDescent="0.25">
      <c r="A131" s="45" t="s">
        <v>61</v>
      </c>
      <c r="B131" s="100">
        <v>0.33</v>
      </c>
    </row>
    <row r="132" spans="1:2" x14ac:dyDescent="0.25">
      <c r="A132" s="45" t="s">
        <v>62</v>
      </c>
      <c r="B132" s="100">
        <v>0.04</v>
      </c>
    </row>
    <row r="133" spans="1:2" x14ac:dyDescent="0.25">
      <c r="A133" s="45" t="s">
        <v>63</v>
      </c>
      <c r="B133" s="100">
        <v>0.03</v>
      </c>
    </row>
    <row r="134" spans="1:2" x14ac:dyDescent="0.25">
      <c r="A134" s="45" t="s">
        <v>64</v>
      </c>
      <c r="B134" s="100">
        <v>0.02</v>
      </c>
    </row>
    <row r="135" spans="1:2" x14ac:dyDescent="0.25">
      <c r="A135" s="45" t="s">
        <v>65</v>
      </c>
      <c r="B135" s="100">
        <v>0.02</v>
      </c>
    </row>
    <row r="136" spans="1:2" x14ac:dyDescent="0.25">
      <c r="A136" s="45" t="s">
        <v>66</v>
      </c>
      <c r="B136" s="100">
        <v>0.02</v>
      </c>
    </row>
    <row r="137" spans="1:2" x14ac:dyDescent="0.25">
      <c r="A137" s="45" t="s">
        <v>67</v>
      </c>
      <c r="B137" s="100">
        <v>0.14000000000000001</v>
      </c>
    </row>
    <row r="138" spans="1:2" x14ac:dyDescent="0.25">
      <c r="A138" s="45" t="s">
        <v>68</v>
      </c>
      <c r="B138" s="96">
        <v>0.13700000000000001</v>
      </c>
    </row>
    <row r="139" spans="1:2" x14ac:dyDescent="0.25">
      <c r="A139" s="45" t="s">
        <v>58</v>
      </c>
      <c r="B139" s="100">
        <v>0.03</v>
      </c>
    </row>
    <row r="140" spans="1:2" x14ac:dyDescent="0.25">
      <c r="A140" s="45" t="s">
        <v>57</v>
      </c>
      <c r="B140" s="100">
        <v>0.02</v>
      </c>
    </row>
    <row r="141" spans="1:2" x14ac:dyDescent="0.25">
      <c r="A141" s="45" t="s">
        <v>69</v>
      </c>
      <c r="B141" s="96">
        <v>5.5E-2</v>
      </c>
    </row>
    <row r="142" spans="1:2" x14ac:dyDescent="0.25">
      <c r="A142" s="210" t="s">
        <v>76</v>
      </c>
      <c r="B142" s="207">
        <f>SUM(B131:B141)</f>
        <v>0.84200000000000019</v>
      </c>
    </row>
    <row r="143" spans="1:2" x14ac:dyDescent="0.25">
      <c r="A143" s="210" t="s">
        <v>77</v>
      </c>
      <c r="B143" s="211">
        <f>+B129+B142</f>
        <v>1.0000000000000002</v>
      </c>
    </row>
  </sheetData>
  <mergeCells count="19">
    <mergeCell ref="A116:B116"/>
    <mergeCell ref="A81:B81"/>
    <mergeCell ref="A82:B82"/>
    <mergeCell ref="A84:B84"/>
    <mergeCell ref="A85:B86"/>
    <mergeCell ref="A115:B115"/>
    <mergeCell ref="B42:G42"/>
    <mergeCell ref="B40:C40"/>
    <mergeCell ref="D40:E40"/>
    <mergeCell ref="F40:G40"/>
    <mergeCell ref="B41:C41"/>
    <mergeCell ref="D41:E41"/>
    <mergeCell ref="F41:G41"/>
    <mergeCell ref="A1:B1"/>
    <mergeCell ref="D5:E5"/>
    <mergeCell ref="F5:G5"/>
    <mergeCell ref="B6:C6"/>
    <mergeCell ref="D6:E6"/>
    <mergeCell ref="F6:G6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044E6B-7FC0-4BDB-A475-E4E9FE6D9140}">
  <sheetPr>
    <pageSetUpPr fitToPage="1"/>
  </sheetPr>
  <dimension ref="A1:AO80"/>
  <sheetViews>
    <sheetView showGridLines="0" tabSelected="1" view="pageBreakPreview" zoomScale="93" zoomScaleNormal="100" zoomScaleSheetLayoutView="93" workbookViewId="0">
      <selection activeCell="D7" sqref="D7"/>
    </sheetView>
  </sheetViews>
  <sheetFormatPr defaultRowHeight="12.75" x14ac:dyDescent="0.2"/>
  <cols>
    <col min="1" max="1" width="24.85546875" style="3" customWidth="1"/>
    <col min="2" max="2" width="41.28515625" style="3" customWidth="1"/>
    <col min="3" max="5" width="14.28515625" style="3" customWidth="1"/>
    <col min="6" max="6" width="15.42578125" style="3" customWidth="1"/>
    <col min="7" max="8" width="15.42578125" style="3" hidden="1" customWidth="1"/>
    <col min="9" max="11" width="13.85546875" style="3" customWidth="1"/>
    <col min="12" max="12" width="13.42578125" style="3" customWidth="1"/>
    <col min="13" max="14" width="13.42578125" style="3" hidden="1" customWidth="1"/>
    <col min="15" max="15" width="11.85546875" style="3" hidden="1" customWidth="1"/>
    <col min="16" max="16" width="12.140625" style="3" hidden="1" customWidth="1"/>
    <col min="17" max="17" width="17" style="68" hidden="1" customWidth="1"/>
    <col min="18" max="18" width="17.5703125" style="28" hidden="1" customWidth="1"/>
    <col min="19" max="19" width="3.28515625" style="129" hidden="1" customWidth="1"/>
    <col min="20" max="20" width="34.7109375" style="3" hidden="1" customWidth="1"/>
    <col min="21" max="22" width="10.7109375" style="3" hidden="1" customWidth="1"/>
    <col min="23" max="37" width="9.140625" style="3" hidden="1" customWidth="1"/>
    <col min="38" max="40" width="9.140625" style="3" customWidth="1"/>
    <col min="41" max="41" width="12.5703125" style="3" customWidth="1"/>
    <col min="42" max="44" width="9.140625" style="3" customWidth="1"/>
    <col min="45" max="16384" width="9.140625" style="3"/>
  </cols>
  <sheetData>
    <row r="1" spans="1:19" s="177" customFormat="1" ht="23.25" x14ac:dyDescent="0.35">
      <c r="A1" s="177" t="s">
        <v>29</v>
      </c>
      <c r="B1" s="178"/>
      <c r="C1" s="179"/>
      <c r="D1" s="179"/>
      <c r="E1" s="179"/>
      <c r="F1" s="180"/>
      <c r="G1" s="180"/>
      <c r="H1" s="180"/>
      <c r="I1" s="181"/>
      <c r="J1" s="181"/>
      <c r="K1" s="181"/>
      <c r="L1" s="181"/>
      <c r="M1" s="181"/>
      <c r="N1" s="181"/>
      <c r="O1" s="182"/>
      <c r="P1" s="182"/>
      <c r="Q1" s="182"/>
      <c r="R1" s="183"/>
      <c r="S1" s="184"/>
    </row>
    <row r="2" spans="1:19" s="186" customFormat="1" ht="18.75" x14ac:dyDescent="0.3">
      <c r="A2" s="185" t="s">
        <v>141</v>
      </c>
      <c r="B2" s="323" t="s">
        <v>142</v>
      </c>
      <c r="C2" s="325"/>
      <c r="D2" s="192"/>
      <c r="E2" s="192"/>
      <c r="F2" s="323"/>
      <c r="G2" s="324"/>
      <c r="H2" s="324"/>
      <c r="I2" s="325"/>
      <c r="J2" s="192"/>
      <c r="K2" s="192"/>
      <c r="L2" s="314"/>
      <c r="M2" s="315"/>
      <c r="N2" s="315"/>
      <c r="Q2" s="187"/>
      <c r="R2" s="188"/>
      <c r="S2" s="189"/>
    </row>
    <row r="3" spans="1:19" s="186" customFormat="1" ht="18.75" x14ac:dyDescent="0.3">
      <c r="A3" s="185" t="s">
        <v>7</v>
      </c>
      <c r="B3" s="321">
        <v>11800000</v>
      </c>
      <c r="C3" s="322"/>
      <c r="D3" s="196"/>
      <c r="E3" s="196"/>
      <c r="F3" s="318"/>
      <c r="G3" s="319"/>
      <c r="H3" s="319"/>
      <c r="I3" s="320"/>
      <c r="J3" s="191"/>
      <c r="K3" s="191"/>
      <c r="L3" s="316"/>
      <c r="M3" s="317"/>
      <c r="N3" s="317"/>
      <c r="Q3" s="187"/>
      <c r="R3" s="188"/>
      <c r="S3" s="189"/>
    </row>
    <row r="4" spans="1:19" s="186" customFormat="1" ht="18.75" x14ac:dyDescent="0.3">
      <c r="A4" s="185" t="s">
        <v>8</v>
      </c>
      <c r="B4" s="314" t="s">
        <v>143</v>
      </c>
      <c r="C4" s="315"/>
      <c r="D4" s="315"/>
      <c r="E4" s="315"/>
      <c r="F4" s="315"/>
      <c r="G4" s="315"/>
      <c r="H4" s="315"/>
      <c r="I4" s="315"/>
      <c r="J4" s="315"/>
      <c r="K4" s="315"/>
      <c r="L4" s="315"/>
      <c r="M4" s="315"/>
      <c r="N4" s="315"/>
      <c r="Q4" s="187"/>
      <c r="R4" s="188"/>
      <c r="S4" s="189"/>
    </row>
    <row r="5" spans="1:19" ht="15.75" x14ac:dyDescent="0.25">
      <c r="A5" s="82"/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Q5" s="84"/>
    </row>
    <row r="6" spans="1:19" ht="15.75" x14ac:dyDescent="0.25">
      <c r="A6" s="82"/>
      <c r="B6" s="350">
        <f>+C8+E8</f>
        <v>341936</v>
      </c>
      <c r="C6" s="351">
        <f>+C11+E11</f>
        <v>2336365.4700000002</v>
      </c>
      <c r="D6" s="83">
        <f>C6/B6</f>
        <v>6.83275662697113</v>
      </c>
      <c r="E6" s="83"/>
      <c r="F6" s="83"/>
      <c r="G6" s="83"/>
      <c r="H6" s="83"/>
      <c r="I6" s="83"/>
      <c r="J6" s="83"/>
      <c r="K6" s="83"/>
      <c r="L6" s="83"/>
      <c r="M6" s="83"/>
      <c r="N6" s="83"/>
      <c r="Q6" s="84"/>
    </row>
    <row r="7" spans="1:19" ht="15.75" x14ac:dyDescent="0.25">
      <c r="A7" s="298" t="s">
        <v>86</v>
      </c>
      <c r="B7" s="298"/>
      <c r="C7" s="4" t="s">
        <v>145</v>
      </c>
      <c r="D7" s="4"/>
      <c r="E7" s="4" t="s">
        <v>144</v>
      </c>
      <c r="F7" s="4"/>
      <c r="G7" s="4"/>
      <c r="H7" s="4"/>
      <c r="I7" s="4" t="s">
        <v>146</v>
      </c>
      <c r="J7" s="4"/>
      <c r="K7" s="4" t="s">
        <v>147</v>
      </c>
      <c r="L7" s="4"/>
      <c r="M7" s="4"/>
      <c r="N7" s="4"/>
      <c r="O7" s="4"/>
      <c r="P7" s="4"/>
      <c r="Q7" s="4" t="s">
        <v>0</v>
      </c>
    </row>
    <row r="8" spans="1:19" ht="15" x14ac:dyDescent="0.2">
      <c r="A8" s="297" t="s">
        <v>87</v>
      </c>
      <c r="B8" s="297"/>
      <c r="C8" s="85">
        <v>176070</v>
      </c>
      <c r="D8" s="85">
        <v>0</v>
      </c>
      <c r="E8" s="85">
        <v>165866</v>
      </c>
      <c r="F8" s="85"/>
      <c r="G8" s="85"/>
      <c r="H8" s="85"/>
      <c r="I8" s="85">
        <v>127309</v>
      </c>
      <c r="J8" s="85"/>
      <c r="K8" s="85">
        <v>168461</v>
      </c>
      <c r="L8" s="85"/>
      <c r="M8" s="85"/>
      <c r="N8" s="85"/>
      <c r="O8" s="85"/>
      <c r="P8" s="85"/>
      <c r="Q8" s="6">
        <f>SUM(C8:P8)</f>
        <v>637706</v>
      </c>
    </row>
    <row r="9" spans="1:19" ht="15" x14ac:dyDescent="0.2">
      <c r="A9" s="50"/>
      <c r="B9" s="50"/>
      <c r="C9" s="86"/>
      <c r="D9" s="86"/>
      <c r="E9" s="86"/>
      <c r="F9" s="86"/>
      <c r="G9" s="86"/>
      <c r="H9" s="86"/>
      <c r="I9" s="86"/>
      <c r="J9" s="86"/>
      <c r="K9" s="86"/>
      <c r="L9" s="86"/>
      <c r="M9" s="86"/>
      <c r="N9" s="86"/>
      <c r="O9" s="86"/>
      <c r="P9" s="86"/>
      <c r="Q9" s="70"/>
    </row>
    <row r="10" spans="1:19" s="12" customFormat="1" ht="15.75" x14ac:dyDescent="0.25">
      <c r="A10" s="298" t="s">
        <v>80</v>
      </c>
      <c r="B10" s="298"/>
      <c r="C10" s="4" t="s">
        <v>145</v>
      </c>
      <c r="D10" s="4"/>
      <c r="E10" s="4" t="s">
        <v>144</v>
      </c>
      <c r="F10" s="4"/>
      <c r="G10" s="4"/>
      <c r="H10" s="4"/>
      <c r="I10" s="4" t="s">
        <v>146</v>
      </c>
      <c r="J10" s="4"/>
      <c r="K10" s="4" t="s">
        <v>147</v>
      </c>
      <c r="L10" s="4"/>
      <c r="M10" s="4"/>
      <c r="N10" s="4"/>
      <c r="O10" s="4"/>
      <c r="P10" s="4"/>
      <c r="Q10" s="4" t="s">
        <v>0</v>
      </c>
      <c r="R10" s="27"/>
      <c r="S10" s="128"/>
    </row>
    <row r="11" spans="1:19" s="12" customFormat="1" ht="15.75" x14ac:dyDescent="0.25">
      <c r="A11" s="297" t="s">
        <v>27</v>
      </c>
      <c r="B11" s="297"/>
      <c r="C11" s="217">
        <v>1392939.56</v>
      </c>
      <c r="D11" s="5"/>
      <c r="E11" s="5">
        <v>943425.91</v>
      </c>
      <c r="F11" s="5"/>
      <c r="G11" s="5"/>
      <c r="H11" s="5"/>
      <c r="I11" s="5">
        <v>799746.9</v>
      </c>
      <c r="J11" s="5"/>
      <c r="K11" s="5">
        <v>883787.63</v>
      </c>
      <c r="L11" s="65">
        <f>SUM(C11:K11)</f>
        <v>4019900</v>
      </c>
      <c r="M11" s="5"/>
      <c r="N11" s="5"/>
      <c r="O11" s="5"/>
      <c r="P11" s="5"/>
      <c r="Q11" s="6">
        <f>SUM(C11:P11)</f>
        <v>8039800</v>
      </c>
      <c r="R11" s="29"/>
      <c r="S11" s="128"/>
    </row>
    <row r="12" spans="1:19" s="12" customFormat="1" ht="15.75" x14ac:dyDescent="0.25">
      <c r="A12" s="126"/>
      <c r="B12" s="54" t="s">
        <v>82</v>
      </c>
      <c r="C12" s="352">
        <v>243.83</v>
      </c>
      <c r="D12" s="352"/>
      <c r="E12" s="352">
        <v>508.18</v>
      </c>
      <c r="F12" s="352">
        <v>0</v>
      </c>
      <c r="G12" s="352"/>
      <c r="H12" s="352"/>
      <c r="I12" s="352">
        <v>1017.13</v>
      </c>
      <c r="J12" s="352"/>
      <c r="K12" s="352">
        <v>672.96</v>
      </c>
      <c r="L12" s="19"/>
      <c r="M12" s="19"/>
      <c r="N12" s="19"/>
      <c r="O12" s="8"/>
      <c r="P12" s="8"/>
      <c r="Q12" s="69">
        <f>SUM(C12:P12)</f>
        <v>2442.1</v>
      </c>
      <c r="R12" s="29"/>
      <c r="S12" s="128"/>
    </row>
    <row r="13" spans="1:19" s="56" customFormat="1" ht="15.75" x14ac:dyDescent="0.25">
      <c r="A13" s="54"/>
      <c r="B13" s="64" t="s">
        <v>83</v>
      </c>
      <c r="C13" s="66">
        <f>329.7+125.85</f>
        <v>455.54999999999995</v>
      </c>
      <c r="D13" s="66"/>
      <c r="E13" s="66">
        <v>216.7</v>
      </c>
      <c r="F13" s="66"/>
      <c r="G13" s="66"/>
      <c r="H13" s="66"/>
      <c r="I13" s="66">
        <v>269.85000000000002</v>
      </c>
      <c r="J13" s="65"/>
      <c r="K13" s="65">
        <v>420.05</v>
      </c>
      <c r="L13" s="65">
        <f>SUM(C13:K13)</f>
        <v>1362.15</v>
      </c>
      <c r="M13" s="65"/>
      <c r="N13" s="65"/>
      <c r="O13" s="65"/>
      <c r="P13" s="65"/>
      <c r="Q13" s="69">
        <f>SUM(C13:P13)</f>
        <v>2724.3</v>
      </c>
      <c r="R13" s="55"/>
      <c r="S13" s="130"/>
    </row>
    <row r="14" spans="1:19" s="12" customFormat="1" ht="15.75" x14ac:dyDescent="0.25">
      <c r="A14" s="297" t="s">
        <v>27</v>
      </c>
      <c r="B14" s="297"/>
      <c r="C14" s="5">
        <f>SUM(C11:C13)</f>
        <v>1393638.9400000002</v>
      </c>
      <c r="D14" s="5"/>
      <c r="E14" s="5">
        <f>SUM(E11:E13)</f>
        <v>944150.79</v>
      </c>
      <c r="F14" s="5">
        <f t="shared" ref="F14:Q14" si="0">SUM(F11:F13)</f>
        <v>0</v>
      </c>
      <c r="G14" s="5"/>
      <c r="H14" s="5"/>
      <c r="I14" s="5">
        <f>SUM(I11:I13)</f>
        <v>801033.88</v>
      </c>
      <c r="J14" s="5"/>
      <c r="K14" s="5">
        <f>SUM(K11:K13)</f>
        <v>884880.64</v>
      </c>
      <c r="L14" s="5">
        <f t="shared" si="0"/>
        <v>4021262.15</v>
      </c>
      <c r="M14" s="5"/>
      <c r="N14" s="5"/>
      <c r="O14" s="5"/>
      <c r="P14" s="5"/>
      <c r="Q14" s="6">
        <f t="shared" si="0"/>
        <v>8044966.3999999994</v>
      </c>
      <c r="R14" s="29">
        <v>1</v>
      </c>
      <c r="S14" s="128"/>
    </row>
    <row r="15" spans="1:19" s="12" customFormat="1" ht="15.75" x14ac:dyDescent="0.25">
      <c r="A15" s="50"/>
      <c r="B15" s="50"/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70"/>
      <c r="R15" s="29"/>
      <c r="S15" s="128"/>
    </row>
    <row r="16" spans="1:19" s="12" customFormat="1" ht="15.75" x14ac:dyDescent="0.25">
      <c r="A16" s="294" t="s">
        <v>79</v>
      </c>
      <c r="B16" s="190"/>
      <c r="C16" s="218"/>
      <c r="D16" s="218" t="s">
        <v>145</v>
      </c>
      <c r="E16" s="218"/>
      <c r="F16" s="218" t="s">
        <v>144</v>
      </c>
      <c r="G16" s="218"/>
      <c r="H16" s="218"/>
      <c r="I16" s="218"/>
      <c r="J16" s="218" t="s">
        <v>146</v>
      </c>
      <c r="K16" s="218"/>
      <c r="L16" s="218" t="s">
        <v>147</v>
      </c>
      <c r="M16" s="4"/>
      <c r="N16" s="4"/>
      <c r="O16" s="4"/>
      <c r="P16" s="4"/>
      <c r="Q16" s="4" t="s">
        <v>0</v>
      </c>
      <c r="R16" s="27"/>
      <c r="S16" s="128"/>
    </row>
    <row r="17" spans="1:41" s="12" customFormat="1" ht="15.75" x14ac:dyDescent="0.25">
      <c r="A17" s="295"/>
      <c r="B17" s="219" t="s">
        <v>148</v>
      </c>
      <c r="C17" s="220"/>
      <c r="D17" s="220">
        <v>686000</v>
      </c>
      <c r="E17" s="220"/>
      <c r="F17" s="220">
        <v>686000</v>
      </c>
      <c r="G17" s="220"/>
      <c r="H17" s="220"/>
      <c r="I17" s="220"/>
      <c r="J17" s="220">
        <v>1650365.47</v>
      </c>
      <c r="K17" s="220"/>
      <c r="L17" s="220">
        <v>799746.9</v>
      </c>
      <c r="M17" s="5"/>
      <c r="N17" s="5"/>
      <c r="O17" s="5"/>
      <c r="P17" s="5"/>
      <c r="Q17" s="6">
        <f>SUM(C17:P17)</f>
        <v>3822112.3699999996</v>
      </c>
      <c r="R17" s="29"/>
      <c r="S17" s="128"/>
    </row>
    <row r="18" spans="1:41" s="12" customFormat="1" ht="15.75" x14ac:dyDescent="0.25">
      <c r="A18" s="295"/>
      <c r="B18" s="221" t="s">
        <v>82</v>
      </c>
      <c r="C18" s="220"/>
      <c r="D18" s="220">
        <v>243.83</v>
      </c>
      <c r="E18" s="220"/>
      <c r="F18" s="220">
        <v>508.18</v>
      </c>
      <c r="G18" s="220"/>
      <c r="H18" s="220"/>
      <c r="I18" s="220"/>
      <c r="J18" s="220">
        <v>1017.13</v>
      </c>
      <c r="K18" s="220"/>
      <c r="L18" s="220">
        <v>672.96</v>
      </c>
      <c r="M18" s="19"/>
      <c r="N18" s="19"/>
      <c r="O18" s="8"/>
      <c r="P18" s="8"/>
      <c r="Q18" s="69">
        <f>SUM(C18:P18)</f>
        <v>2442.1</v>
      </c>
      <c r="R18" s="29"/>
      <c r="S18" s="128"/>
    </row>
    <row r="19" spans="1:41" s="56" customFormat="1" ht="15.75" x14ac:dyDescent="0.25">
      <c r="A19" s="295"/>
      <c r="B19" s="219" t="s">
        <v>83</v>
      </c>
      <c r="C19" s="222"/>
      <c r="D19" s="222">
        <f>329.7+125.85</f>
        <v>455.54999999999995</v>
      </c>
      <c r="E19" s="222"/>
      <c r="F19" s="222">
        <v>216.7</v>
      </c>
      <c r="G19" s="222"/>
      <c r="H19" s="222"/>
      <c r="I19" s="222"/>
      <c r="J19" s="222">
        <v>269.85000000000002</v>
      </c>
      <c r="K19" s="222"/>
      <c r="L19" s="222">
        <v>420.05</v>
      </c>
      <c r="M19" s="65"/>
      <c r="N19" s="65"/>
      <c r="O19" s="65"/>
      <c r="P19" s="65"/>
      <c r="Q19" s="69">
        <f>SUM(C19:P19)</f>
        <v>1362.15</v>
      </c>
      <c r="R19" s="55"/>
      <c r="S19" s="130"/>
    </row>
    <row r="20" spans="1:41" s="12" customFormat="1" ht="15.75" x14ac:dyDescent="0.25">
      <c r="A20" s="296"/>
      <c r="B20" s="219"/>
      <c r="C20" s="220"/>
      <c r="D20" s="220">
        <f>SUM(D17:D19)</f>
        <v>686699.38</v>
      </c>
      <c r="E20" s="220"/>
      <c r="F20" s="220">
        <f>SUM(F17:F19)</f>
        <v>686724.88</v>
      </c>
      <c r="G20" s="220"/>
      <c r="H20" s="220"/>
      <c r="I20" s="220">
        <f t="shared" ref="I20:Q20" si="1">SUM(I17:I19)</f>
        <v>0</v>
      </c>
      <c r="J20" s="220">
        <f>SUM(J17:J19)</f>
        <v>1651652.45</v>
      </c>
      <c r="K20" s="220"/>
      <c r="L20" s="220">
        <f>SUM(L17:L19)</f>
        <v>800839.91</v>
      </c>
      <c r="M20" s="5"/>
      <c r="N20" s="5"/>
      <c r="O20" s="5"/>
      <c r="P20" s="5"/>
      <c r="Q20" s="6">
        <f t="shared" si="1"/>
        <v>3825916.6199999996</v>
      </c>
      <c r="R20" s="29">
        <v>1</v>
      </c>
      <c r="S20" s="128"/>
    </row>
    <row r="21" spans="1:41" s="12" customFormat="1" ht="15.75" x14ac:dyDescent="0.25">
      <c r="B21" s="13"/>
      <c r="C21" s="14"/>
      <c r="D21" s="14"/>
      <c r="E21" s="14"/>
      <c r="F21" s="15"/>
      <c r="G21" s="15"/>
      <c r="H21" s="15"/>
      <c r="I21" s="16"/>
      <c r="J21" s="16"/>
      <c r="K21" s="16"/>
      <c r="L21" s="17"/>
      <c r="M21" s="17"/>
      <c r="N21" s="17"/>
      <c r="O21" s="18"/>
      <c r="P21" s="18"/>
      <c r="Q21" s="18"/>
      <c r="R21" s="27"/>
      <c r="S21" s="128"/>
    </row>
    <row r="22" spans="1:41" ht="23.25" customHeight="1" x14ac:dyDescent="0.2">
      <c r="A22" s="290" t="s">
        <v>156</v>
      </c>
      <c r="B22" s="291"/>
      <c r="C22" s="169" t="s">
        <v>145</v>
      </c>
      <c r="D22" s="169" t="s">
        <v>152</v>
      </c>
      <c r="E22" s="169" t="s">
        <v>144</v>
      </c>
      <c r="F22" s="169" t="s">
        <v>153</v>
      </c>
      <c r="G22" s="248" t="s">
        <v>134</v>
      </c>
      <c r="H22" s="248" t="s">
        <v>135</v>
      </c>
      <c r="I22" s="169" t="s">
        <v>146</v>
      </c>
      <c r="J22" s="169" t="s">
        <v>150</v>
      </c>
      <c r="K22" s="169" t="s">
        <v>147</v>
      </c>
      <c r="L22" s="169" t="s">
        <v>151</v>
      </c>
      <c r="M22" s="248" t="s">
        <v>136</v>
      </c>
      <c r="N22" s="248" t="s">
        <v>135</v>
      </c>
      <c r="O22" s="246" t="s">
        <v>136</v>
      </c>
      <c r="P22" s="246" t="s">
        <v>135</v>
      </c>
      <c r="Q22" s="3"/>
      <c r="R22" s="3"/>
      <c r="S22" s="3"/>
    </row>
    <row r="23" spans="1:41" ht="21.75" customHeight="1" x14ac:dyDescent="0.2">
      <c r="A23" s="292"/>
      <c r="B23" s="293"/>
      <c r="C23" s="306" t="s">
        <v>137</v>
      </c>
      <c r="D23" s="307"/>
      <c r="E23" s="307"/>
      <c r="F23" s="308"/>
      <c r="G23" s="249"/>
      <c r="H23" s="249"/>
      <c r="I23" s="306" t="s">
        <v>137</v>
      </c>
      <c r="J23" s="307"/>
      <c r="K23" s="307"/>
      <c r="L23" s="308"/>
      <c r="M23" s="249"/>
      <c r="N23" s="249"/>
      <c r="O23" s="247"/>
      <c r="P23" s="247"/>
      <c r="Q23" s="3"/>
      <c r="R23" s="3"/>
      <c r="S23" s="3"/>
    </row>
    <row r="24" spans="1:41" ht="32.25" customHeight="1" x14ac:dyDescent="0.2">
      <c r="A24" s="171" t="s">
        <v>26</v>
      </c>
      <c r="B24" s="172" t="s">
        <v>31</v>
      </c>
      <c r="C24" s="309"/>
      <c r="D24" s="310"/>
      <c r="E24" s="310"/>
      <c r="F24" s="311"/>
      <c r="G24" s="249"/>
      <c r="H24" s="249"/>
      <c r="I24" s="309"/>
      <c r="J24" s="310"/>
      <c r="K24" s="310"/>
      <c r="L24" s="311"/>
      <c r="M24" s="249"/>
      <c r="N24" s="249"/>
      <c r="O24" s="247"/>
      <c r="P24" s="247"/>
      <c r="Q24" s="3"/>
      <c r="R24" s="3"/>
      <c r="S24" s="3"/>
    </row>
    <row r="25" spans="1:41" s="7" customFormat="1" ht="18" x14ac:dyDescent="0.25">
      <c r="B25" s="9" t="s">
        <v>17</v>
      </c>
      <c r="C25" s="313" t="s">
        <v>45</v>
      </c>
      <c r="D25" s="313"/>
      <c r="E25" s="313"/>
      <c r="F25" s="313"/>
      <c r="G25" s="155"/>
      <c r="H25" s="155"/>
      <c r="I25" s="312" t="s">
        <v>46</v>
      </c>
      <c r="J25" s="312"/>
      <c r="K25" s="312"/>
      <c r="L25" s="312"/>
      <c r="M25" s="156"/>
      <c r="N25" s="156"/>
      <c r="O25" s="173"/>
      <c r="P25" s="173"/>
      <c r="Q25" s="11"/>
      <c r="R25" s="27"/>
      <c r="S25" s="131"/>
      <c r="T25" s="133" t="s">
        <v>94</v>
      </c>
      <c r="U25" s="285" t="s">
        <v>41</v>
      </c>
      <c r="V25" s="285"/>
      <c r="W25" s="286" t="s">
        <v>42</v>
      </c>
      <c r="X25" s="286"/>
      <c r="Y25" s="287" t="s">
        <v>43</v>
      </c>
      <c r="Z25" s="287"/>
      <c r="AA25" s="288" t="s">
        <v>44</v>
      </c>
      <c r="AB25" s="288"/>
      <c r="AC25" s="289" t="s">
        <v>45</v>
      </c>
      <c r="AD25" s="289"/>
      <c r="AE25" s="278" t="s">
        <v>46</v>
      </c>
      <c r="AF25" s="278"/>
      <c r="AG25" s="11"/>
      <c r="AH25" s="27"/>
    </row>
    <row r="26" spans="1:41" ht="15" customHeight="1" x14ac:dyDescent="0.2">
      <c r="C26" s="38"/>
      <c r="D26" s="38"/>
      <c r="E26" s="38"/>
      <c r="F26" s="38">
        <f>+C58+F58</f>
        <v>104967.11000000002</v>
      </c>
      <c r="G26" s="38"/>
      <c r="H26" s="38"/>
      <c r="I26" s="39"/>
      <c r="J26" s="39"/>
      <c r="K26" s="39"/>
      <c r="L26" s="38">
        <f>+I58+L58</f>
        <v>126294.39999999999</v>
      </c>
      <c r="M26" s="38"/>
      <c r="N26" s="38"/>
      <c r="O26" s="38"/>
      <c r="P26" s="38"/>
      <c r="U26" s="38"/>
      <c r="V26" s="38">
        <f>+U58+V58</f>
        <v>43753.630000000005</v>
      </c>
      <c r="W26" s="39"/>
      <c r="X26" s="38">
        <f>+W58+X58</f>
        <v>0</v>
      </c>
      <c r="Y26" s="59"/>
      <c r="Z26" s="60">
        <f>+Y58+Z58</f>
        <v>0</v>
      </c>
      <c r="AA26" s="40"/>
      <c r="AB26" s="38">
        <f>+AA58+AB58</f>
        <v>0</v>
      </c>
      <c r="AC26" s="42"/>
      <c r="AD26" s="38">
        <f>+AC58+AD58</f>
        <v>0</v>
      </c>
      <c r="AE26" s="41"/>
      <c r="AF26" s="38">
        <f>+AE58+AF58</f>
        <v>0</v>
      </c>
      <c r="AG26" s="68"/>
      <c r="AH26" s="28"/>
    </row>
    <row r="27" spans="1:41" ht="29.25" customHeight="1" x14ac:dyDescent="0.2">
      <c r="A27" s="135" t="s">
        <v>26</v>
      </c>
      <c r="B27" s="61" t="s">
        <v>31</v>
      </c>
      <c r="C27" s="279">
        <f ca="1">SUM(C27:P27)</f>
        <v>0</v>
      </c>
      <c r="D27" s="280"/>
      <c r="E27" s="280"/>
      <c r="F27" s="280"/>
      <c r="G27" s="280"/>
      <c r="H27" s="280"/>
      <c r="I27" s="280"/>
      <c r="J27" s="280"/>
      <c r="K27" s="280"/>
      <c r="L27" s="280"/>
      <c r="M27" s="280"/>
      <c r="N27" s="280"/>
      <c r="O27" s="280"/>
      <c r="P27" s="280"/>
      <c r="Q27" s="281"/>
      <c r="R27" s="30"/>
      <c r="T27" s="61" t="s">
        <v>31</v>
      </c>
      <c r="U27" s="279">
        <f ca="1">SUM(U27:AF27)</f>
        <v>0</v>
      </c>
      <c r="V27" s="280"/>
      <c r="W27" s="280"/>
      <c r="X27" s="280"/>
      <c r="Y27" s="280"/>
      <c r="Z27" s="280"/>
      <c r="AA27" s="280"/>
      <c r="AB27" s="280"/>
      <c r="AC27" s="280"/>
      <c r="AD27" s="280"/>
      <c r="AE27" s="280"/>
      <c r="AF27" s="280"/>
      <c r="AG27" s="281"/>
      <c r="AH27" s="30"/>
    </row>
    <row r="28" spans="1:41" ht="15" customHeight="1" x14ac:dyDescent="0.2">
      <c r="A28" s="303" t="s">
        <v>139</v>
      </c>
      <c r="B28" s="62" t="s">
        <v>18</v>
      </c>
      <c r="C28" s="71"/>
      <c r="D28" s="71">
        <v>3760</v>
      </c>
      <c r="E28" s="71"/>
      <c r="F28" s="75">
        <v>22295.03</v>
      </c>
      <c r="G28" s="75"/>
      <c r="H28" s="75"/>
      <c r="I28" s="75">
        <v>0</v>
      </c>
      <c r="J28" s="75">
        <v>30086.93</v>
      </c>
      <c r="K28" s="75">
        <v>0</v>
      </c>
      <c r="L28" s="75">
        <v>38385.699999999997</v>
      </c>
      <c r="M28" s="21"/>
      <c r="N28" s="21"/>
      <c r="O28" s="8"/>
      <c r="P28" s="8"/>
      <c r="Q28" s="67">
        <f t="shared" ref="Q28:Q40" si="2">SUM(C28:P28)</f>
        <v>94527.66</v>
      </c>
      <c r="R28" s="30">
        <f t="shared" ref="R28:R35" si="3">Q28/$Q$58</f>
        <v>0.23155309836517704</v>
      </c>
      <c r="T28" s="62" t="s">
        <v>18</v>
      </c>
      <c r="U28" s="75">
        <v>16762.86</v>
      </c>
      <c r="V28" s="21"/>
      <c r="W28" s="21"/>
      <c r="X28" s="21"/>
      <c r="Y28" s="21"/>
      <c r="Z28" s="21"/>
      <c r="AA28" s="8"/>
      <c r="AB28" s="8"/>
      <c r="AC28" s="8"/>
      <c r="AD28" s="8"/>
      <c r="AE28" s="8"/>
      <c r="AF28" s="8"/>
      <c r="AG28" s="67">
        <f>SUM(U28:AF28)</f>
        <v>16762.86</v>
      </c>
      <c r="AH28" s="30">
        <f t="shared" ref="AH28:AH35" si="4">AG28/$Q$58</f>
        <v>4.1061972447659141E-2</v>
      </c>
    </row>
    <row r="29" spans="1:41" ht="15" customHeight="1" x14ac:dyDescent="0.25">
      <c r="A29" s="303"/>
      <c r="B29" s="10" t="s">
        <v>23</v>
      </c>
      <c r="C29" s="200"/>
      <c r="D29" s="71">
        <v>0</v>
      </c>
      <c r="E29" s="200"/>
      <c r="F29" s="71">
        <v>2030.75</v>
      </c>
      <c r="G29" s="71"/>
      <c r="H29" s="71"/>
      <c r="I29" s="71">
        <v>0</v>
      </c>
      <c r="J29" s="71">
        <v>2008.93</v>
      </c>
      <c r="K29" s="71"/>
      <c r="L29" s="71">
        <v>2352.0300000000002</v>
      </c>
      <c r="M29" s="8"/>
      <c r="N29" s="8"/>
      <c r="O29" s="8"/>
      <c r="P29" s="8"/>
      <c r="Q29" s="67">
        <f t="shared" si="2"/>
        <v>6391.7100000000009</v>
      </c>
      <c r="R29" s="73">
        <f t="shared" si="3"/>
        <v>1.5657007211980978E-2</v>
      </c>
      <c r="T29" s="10" t="s">
        <v>23</v>
      </c>
      <c r="U29" s="71">
        <v>5181.29</v>
      </c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67">
        <f t="shared" ref="AG29:AG31" si="5">SUM(U29:AF29)</f>
        <v>5181.29</v>
      </c>
      <c r="AH29" s="73">
        <f t="shared" si="4"/>
        <v>1.2691986166043971E-2</v>
      </c>
      <c r="AO29" s="76">
        <v>45848.51</v>
      </c>
    </row>
    <row r="30" spans="1:41" ht="15" customHeight="1" x14ac:dyDescent="0.2">
      <c r="A30" s="303"/>
      <c r="B30" s="10" t="s">
        <v>24</v>
      </c>
      <c r="C30" s="71"/>
      <c r="D30" s="71"/>
      <c r="E30" s="71">
        <v>2221.63</v>
      </c>
      <c r="F30" s="71">
        <v>0</v>
      </c>
      <c r="G30" s="71"/>
      <c r="H30" s="71"/>
      <c r="I30" s="71"/>
      <c r="J30" s="71">
        <v>2128.11</v>
      </c>
      <c r="K30" s="71"/>
      <c r="L30" s="71">
        <v>2276.48</v>
      </c>
      <c r="M30" s="8"/>
      <c r="N30" s="8"/>
      <c r="O30" s="8"/>
      <c r="P30" s="8"/>
      <c r="Q30" s="67">
        <f t="shared" si="2"/>
        <v>6626.2199999999993</v>
      </c>
      <c r="R30" s="73">
        <f t="shared" si="3"/>
        <v>1.6231458299605671E-2</v>
      </c>
      <c r="T30" s="10" t="s">
        <v>24</v>
      </c>
      <c r="U30" s="71">
        <f>565.05+2133.71</f>
        <v>2698.76</v>
      </c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67">
        <f t="shared" si="5"/>
        <v>2698.76</v>
      </c>
      <c r="AH30" s="73">
        <f t="shared" si="4"/>
        <v>6.6108294624452266E-3</v>
      </c>
    </row>
    <row r="31" spans="1:41" ht="15" customHeight="1" x14ac:dyDescent="0.2">
      <c r="A31" s="303"/>
      <c r="B31" s="10" t="s">
        <v>48</v>
      </c>
      <c r="C31" s="71">
        <v>0</v>
      </c>
      <c r="D31" s="71"/>
      <c r="E31" s="71">
        <v>0</v>
      </c>
      <c r="F31" s="71">
        <v>374.59</v>
      </c>
      <c r="G31" s="71"/>
      <c r="H31" s="71"/>
      <c r="I31" s="71"/>
      <c r="J31" s="71">
        <v>374.59</v>
      </c>
      <c r="K31" s="71"/>
      <c r="L31" s="71">
        <v>374.59</v>
      </c>
      <c r="M31" s="8"/>
      <c r="N31" s="8"/>
      <c r="O31" s="8"/>
      <c r="P31" s="8"/>
      <c r="Q31" s="67">
        <f t="shared" si="2"/>
        <v>1123.77</v>
      </c>
      <c r="R31" s="73">
        <f t="shared" si="3"/>
        <v>2.7527649087032832E-3</v>
      </c>
      <c r="T31" s="10" t="s">
        <v>48</v>
      </c>
      <c r="U31" s="71">
        <v>565.04999999999995</v>
      </c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67">
        <f t="shared" si="5"/>
        <v>565.04999999999995</v>
      </c>
      <c r="AH31" s="73">
        <f t="shared" si="4"/>
        <v>1.3841353761559661E-3</v>
      </c>
    </row>
    <row r="32" spans="1:41" ht="15" customHeight="1" x14ac:dyDescent="0.2">
      <c r="A32" s="303"/>
      <c r="B32" s="10" t="s">
        <v>19</v>
      </c>
      <c r="C32" s="71">
        <v>4028.3</v>
      </c>
      <c r="D32" s="71"/>
      <c r="E32" s="71">
        <v>2963.87</v>
      </c>
      <c r="F32" s="71"/>
      <c r="G32" s="71"/>
      <c r="H32" s="71"/>
      <c r="I32" s="71">
        <v>2243.88</v>
      </c>
      <c r="J32" s="71"/>
      <c r="K32" s="71">
        <v>4805.3500000000004</v>
      </c>
      <c r="L32" s="71"/>
      <c r="M32" s="8"/>
      <c r="N32" s="8"/>
      <c r="O32" s="8"/>
      <c r="P32" s="8"/>
      <c r="Q32" s="67">
        <f t="shared" si="2"/>
        <v>14041.4</v>
      </c>
      <c r="R32" s="73">
        <f t="shared" si="3"/>
        <v>3.4395537511293484E-2</v>
      </c>
      <c r="T32" s="10" t="s">
        <v>19</v>
      </c>
      <c r="U32" s="8">
        <v>2390.9</v>
      </c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67">
        <f t="shared" ref="AG32:AG35" si="6">SUM(U32:AF32)</f>
        <v>2390.9</v>
      </c>
      <c r="AH32" s="73">
        <f t="shared" si="4"/>
        <v>5.8567016562274124E-3</v>
      </c>
    </row>
    <row r="33" spans="1:34" ht="15" customHeight="1" x14ac:dyDescent="0.2">
      <c r="A33" s="303"/>
      <c r="B33" s="10" t="s">
        <v>20</v>
      </c>
      <c r="C33" s="71">
        <v>1049.71</v>
      </c>
      <c r="D33" s="71"/>
      <c r="E33" s="71">
        <v>1056.75</v>
      </c>
      <c r="F33" s="71"/>
      <c r="G33" s="71"/>
      <c r="H33" s="71"/>
      <c r="I33" s="71">
        <v>1024.7</v>
      </c>
      <c r="J33" s="71"/>
      <c r="K33" s="71">
        <v>1160.47</v>
      </c>
      <c r="L33" s="71"/>
      <c r="M33" s="8"/>
      <c r="N33" s="8"/>
      <c r="O33" s="8"/>
      <c r="P33" s="8"/>
      <c r="Q33" s="67">
        <f t="shared" si="2"/>
        <v>4291.63</v>
      </c>
      <c r="R33" s="73">
        <f t="shared" si="3"/>
        <v>1.0512692512825819E-2</v>
      </c>
      <c r="T33" s="10" t="s">
        <v>20</v>
      </c>
      <c r="U33" s="8">
        <v>982.72</v>
      </c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67">
        <f t="shared" si="6"/>
        <v>982.72</v>
      </c>
      <c r="AH33" s="73">
        <f t="shared" si="4"/>
        <v>2.4072516004884368E-3</v>
      </c>
    </row>
    <row r="34" spans="1:34" ht="15" customHeight="1" x14ac:dyDescent="0.2">
      <c r="A34" s="303"/>
      <c r="B34" s="10" t="s">
        <v>21</v>
      </c>
      <c r="C34" s="71">
        <v>2059.36</v>
      </c>
      <c r="D34" s="71"/>
      <c r="E34" s="71">
        <v>1753.95</v>
      </c>
      <c r="F34" s="71"/>
      <c r="G34" s="71"/>
      <c r="H34" s="71"/>
      <c r="I34" s="71">
        <v>1760</v>
      </c>
      <c r="J34" s="71"/>
      <c r="K34" s="71">
        <v>2393.2800000000002</v>
      </c>
      <c r="L34" s="71"/>
      <c r="M34" s="8"/>
      <c r="N34" s="8"/>
      <c r="O34" s="8"/>
      <c r="P34" s="8"/>
      <c r="Q34" s="67">
        <f t="shared" si="2"/>
        <v>7966.59</v>
      </c>
      <c r="R34" s="73">
        <f t="shared" si="3"/>
        <v>1.951480231188454E-2</v>
      </c>
      <c r="T34" s="10" t="s">
        <v>21</v>
      </c>
      <c r="U34" s="8">
        <v>1539.93</v>
      </c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67">
        <f t="shared" si="6"/>
        <v>1539.93</v>
      </c>
      <c r="AH34" s="73">
        <f t="shared" si="4"/>
        <v>3.7721822667088878E-3</v>
      </c>
    </row>
    <row r="35" spans="1:34" ht="15" customHeight="1" x14ac:dyDescent="0.2">
      <c r="A35" s="303"/>
      <c r="B35" s="10" t="s">
        <v>22</v>
      </c>
      <c r="C35" s="71">
        <v>3364.64</v>
      </c>
      <c r="D35" s="71"/>
      <c r="E35" s="71">
        <v>3274.06</v>
      </c>
      <c r="F35" s="71"/>
      <c r="G35" s="71"/>
      <c r="H35" s="71"/>
      <c r="I35" s="71">
        <v>3068.3</v>
      </c>
      <c r="J35" s="71"/>
      <c r="K35" s="71">
        <v>2327.54</v>
      </c>
      <c r="L35" s="71"/>
      <c r="M35" s="8"/>
      <c r="N35" s="8"/>
      <c r="O35" s="8"/>
      <c r="P35" s="8"/>
      <c r="Q35" s="67">
        <f t="shared" si="2"/>
        <v>12034.54</v>
      </c>
      <c r="R35" s="73">
        <f t="shared" si="3"/>
        <v>2.9479572692264439E-2</v>
      </c>
      <c r="T35" s="10" t="s">
        <v>22</v>
      </c>
      <c r="U35" s="8">
        <v>1939.53</v>
      </c>
      <c r="V35" s="134" t="s">
        <v>95</v>
      </c>
      <c r="W35" s="8"/>
      <c r="X35" s="8"/>
      <c r="Y35" s="8"/>
      <c r="Z35" s="8"/>
      <c r="AA35" s="8"/>
      <c r="AB35" s="8"/>
      <c r="AC35" s="74"/>
      <c r="AD35" s="74"/>
      <c r="AE35" s="8"/>
      <c r="AF35" s="8"/>
      <c r="AG35" s="67">
        <f t="shared" si="6"/>
        <v>1939.53</v>
      </c>
      <c r="AH35" s="73">
        <f t="shared" si="4"/>
        <v>4.7510345741364141E-3</v>
      </c>
    </row>
    <row r="36" spans="1:34" ht="18" customHeight="1" x14ac:dyDescent="0.2">
      <c r="A36" s="136"/>
      <c r="B36" s="61" t="s">
        <v>32</v>
      </c>
      <c r="C36" s="8"/>
      <c r="D36" s="8"/>
      <c r="E36" s="8"/>
      <c r="F36" s="8"/>
      <c r="G36" s="8"/>
      <c r="H36" s="8"/>
      <c r="I36" s="8"/>
      <c r="J36" s="8"/>
      <c r="K36" s="197"/>
      <c r="L36" s="19"/>
      <c r="M36" s="19"/>
      <c r="N36" s="19"/>
      <c r="O36" s="8"/>
      <c r="P36" s="8"/>
      <c r="Q36" s="67">
        <f t="shared" si="2"/>
        <v>0</v>
      </c>
      <c r="R36" s="73"/>
      <c r="T36" s="61" t="s">
        <v>32</v>
      </c>
      <c r="U36" s="8"/>
      <c r="V36" s="8"/>
      <c r="W36" s="8"/>
      <c r="X36" s="19"/>
      <c r="Y36" s="19"/>
      <c r="Z36" s="19"/>
      <c r="AA36" s="8"/>
      <c r="AB36" s="8"/>
      <c r="AC36" s="8"/>
      <c r="AD36" s="8"/>
      <c r="AE36" s="8"/>
      <c r="AF36" s="8"/>
      <c r="AG36" s="67">
        <f t="shared" ref="AG36" si="7">SUM(U36:AF36)</f>
        <v>0</v>
      </c>
      <c r="AH36" s="73"/>
    </row>
    <row r="37" spans="1:34" ht="15" customHeight="1" x14ac:dyDescent="0.25">
      <c r="A37" s="304" t="s">
        <v>107</v>
      </c>
      <c r="B37" s="10" t="s">
        <v>33</v>
      </c>
      <c r="C37" s="71">
        <v>115.17</v>
      </c>
      <c r="D37" s="71"/>
      <c r="E37" s="71">
        <v>612.44000000000005</v>
      </c>
      <c r="F37" s="71"/>
      <c r="G37" s="71"/>
      <c r="H37" s="71"/>
      <c r="I37" s="200">
        <v>1993.15</v>
      </c>
      <c r="J37" s="197"/>
      <c r="K37" s="201">
        <v>0</v>
      </c>
      <c r="L37" s="197"/>
      <c r="M37" s="19"/>
      <c r="N37" s="19"/>
      <c r="O37" s="8"/>
      <c r="P37" s="8"/>
      <c r="Q37" s="67">
        <f t="shared" si="2"/>
        <v>2720.76</v>
      </c>
      <c r="R37" s="73">
        <f>Q37/$Q$58</f>
        <v>6.6647202301214174E-3</v>
      </c>
      <c r="T37" s="10" t="s">
        <v>33</v>
      </c>
      <c r="U37" s="8">
        <v>818.81</v>
      </c>
      <c r="V37" s="8"/>
      <c r="W37" s="8"/>
      <c r="X37" s="19"/>
      <c r="Y37" s="19"/>
      <c r="Z37" s="19"/>
      <c r="AA37" s="8"/>
      <c r="AB37" s="8"/>
      <c r="AC37" s="8"/>
      <c r="AD37" s="8"/>
      <c r="AE37" s="19"/>
      <c r="AF37" s="19"/>
      <c r="AG37" s="67">
        <f>SUM(U37:AF37)</f>
        <v>818.81</v>
      </c>
      <c r="AH37" s="73">
        <f>AG37/$Q$58</f>
        <v>2.0057408854973306E-3</v>
      </c>
    </row>
    <row r="38" spans="1:34" ht="15" customHeight="1" x14ac:dyDescent="0.25">
      <c r="A38" s="304"/>
      <c r="B38" s="10" t="s">
        <v>34</v>
      </c>
      <c r="C38" s="71">
        <v>17336.29</v>
      </c>
      <c r="D38" s="71"/>
      <c r="E38" s="71">
        <v>7060.26</v>
      </c>
      <c r="F38" s="71"/>
      <c r="G38" s="71"/>
      <c r="H38" s="71"/>
      <c r="I38" s="200">
        <v>8645.3700000000008</v>
      </c>
      <c r="J38" s="200"/>
      <c r="K38" s="201">
        <v>13831.12</v>
      </c>
      <c r="L38" s="197"/>
      <c r="M38" s="19"/>
      <c r="N38" s="19"/>
      <c r="O38" s="8"/>
      <c r="P38" s="8"/>
      <c r="Q38" s="67">
        <f t="shared" si="2"/>
        <v>46873.040000000008</v>
      </c>
      <c r="R38" s="73">
        <f>Q38/$Q$58</f>
        <v>0.11481927767803497</v>
      </c>
      <c r="T38" s="10" t="s">
        <v>34</v>
      </c>
      <c r="U38" s="8">
        <v>7900.57</v>
      </c>
      <c r="V38" s="8"/>
      <c r="W38" s="8"/>
      <c r="X38" s="19"/>
      <c r="Y38" s="19"/>
      <c r="Z38" s="8"/>
      <c r="AA38" s="19"/>
      <c r="AB38" s="8"/>
      <c r="AC38" s="19"/>
      <c r="AD38" s="8"/>
      <c r="AE38" s="19"/>
      <c r="AF38" s="19"/>
      <c r="AG38" s="67">
        <f t="shared" ref="AG38:AG40" si="8">SUM(U38:AF38)</f>
        <v>7900.57</v>
      </c>
      <c r="AH38" s="73">
        <f>AG38/$Q$58</f>
        <v>1.9353081017248988E-2</v>
      </c>
    </row>
    <row r="39" spans="1:34" ht="15" customHeight="1" x14ac:dyDescent="0.2">
      <c r="A39" s="304"/>
      <c r="B39" s="10" t="s">
        <v>35</v>
      </c>
      <c r="C39" s="71">
        <v>0</v>
      </c>
      <c r="D39" s="71">
        <v>0</v>
      </c>
      <c r="E39" s="71">
        <v>0</v>
      </c>
      <c r="F39" s="71">
        <v>784.88</v>
      </c>
      <c r="G39" s="71"/>
      <c r="H39" s="71"/>
      <c r="I39" s="71">
        <v>0</v>
      </c>
      <c r="J39" s="71">
        <v>1579.6</v>
      </c>
      <c r="K39" s="197"/>
      <c r="L39" s="197">
        <v>2590.0100000000002</v>
      </c>
      <c r="M39" s="19"/>
      <c r="N39" s="19"/>
      <c r="O39" s="8"/>
      <c r="P39" s="8"/>
      <c r="Q39" s="67">
        <f t="shared" si="2"/>
        <v>4954.49</v>
      </c>
      <c r="R39" s="73">
        <f>Q39/$Q$58</f>
        <v>1.2136421342909428E-2</v>
      </c>
      <c r="T39" s="10" t="s">
        <v>35</v>
      </c>
      <c r="U39" s="8">
        <v>1486.7499999999998</v>
      </c>
      <c r="V39" s="8"/>
      <c r="W39" s="8"/>
      <c r="X39" s="19"/>
      <c r="Y39" s="19"/>
      <c r="Z39" s="8"/>
      <c r="AA39" s="19"/>
      <c r="AB39" s="8"/>
      <c r="AC39" s="19"/>
      <c r="AD39" s="8"/>
      <c r="AE39" s="19"/>
      <c r="AF39" s="19"/>
      <c r="AG39" s="67">
        <f t="shared" si="8"/>
        <v>1486.7499999999998</v>
      </c>
      <c r="AH39" s="73">
        <f>AG39/$Q$58</f>
        <v>3.6419135837534419E-3</v>
      </c>
    </row>
    <row r="40" spans="1:34" ht="15" customHeight="1" x14ac:dyDescent="0.25">
      <c r="A40" s="304"/>
      <c r="B40" s="10" t="s">
        <v>36</v>
      </c>
      <c r="C40" s="71">
        <v>3725.36</v>
      </c>
      <c r="D40" s="71"/>
      <c r="E40" s="71">
        <v>5110.45</v>
      </c>
      <c r="F40" s="71"/>
      <c r="G40" s="71"/>
      <c r="H40" s="71"/>
      <c r="I40" s="201">
        <v>1886.39</v>
      </c>
      <c r="J40" s="200"/>
      <c r="K40" s="201">
        <v>2835.87</v>
      </c>
      <c r="L40" s="197"/>
      <c r="M40" s="19"/>
      <c r="N40" s="19"/>
      <c r="O40" s="8"/>
      <c r="P40" s="8"/>
      <c r="Q40" s="67">
        <f t="shared" si="2"/>
        <v>13558.07</v>
      </c>
      <c r="R40" s="73">
        <f>Q40/$Q$58</f>
        <v>3.3211581841251073E-2</v>
      </c>
      <c r="T40" s="10" t="s">
        <v>36</v>
      </c>
      <c r="U40" s="8">
        <v>945.93000000000018</v>
      </c>
      <c r="V40" s="8"/>
      <c r="W40" s="8"/>
      <c r="X40" s="19"/>
      <c r="Y40" s="19"/>
      <c r="Z40" s="8"/>
      <c r="AA40" s="19"/>
      <c r="AB40" s="8"/>
      <c r="AC40" s="19"/>
      <c r="AD40" s="8"/>
      <c r="AE40" s="19"/>
      <c r="AF40" s="19"/>
      <c r="AG40" s="67">
        <f t="shared" si="8"/>
        <v>945.93000000000018</v>
      </c>
      <c r="AH40" s="73">
        <f>AG40/$Q$58</f>
        <v>2.3171315394517533E-3</v>
      </c>
    </row>
    <row r="41" spans="1:34" ht="15" customHeight="1" x14ac:dyDescent="0.2">
      <c r="A41" s="175"/>
      <c r="B41" s="10"/>
      <c r="C41" s="8"/>
      <c r="D41" s="8"/>
      <c r="E41" s="8"/>
      <c r="F41" s="8"/>
      <c r="G41" s="8"/>
      <c r="H41" s="8"/>
      <c r="I41" s="8"/>
      <c r="J41" s="8"/>
      <c r="K41" s="19"/>
      <c r="L41" s="19"/>
      <c r="M41" s="19"/>
      <c r="N41" s="19"/>
      <c r="O41" s="8"/>
      <c r="P41" s="8"/>
      <c r="Q41" s="67"/>
      <c r="R41" s="73"/>
      <c r="T41" s="10"/>
      <c r="U41" s="58"/>
      <c r="V41" s="8"/>
      <c r="W41" s="8"/>
      <c r="X41" s="19"/>
      <c r="Y41" s="19"/>
      <c r="Z41" s="8"/>
      <c r="AA41" s="19"/>
      <c r="AB41" s="8"/>
      <c r="AC41" s="19"/>
      <c r="AD41" s="8"/>
      <c r="AE41" s="19"/>
      <c r="AF41" s="19"/>
      <c r="AG41" s="67"/>
      <c r="AH41" s="73"/>
    </row>
    <row r="42" spans="1:34" ht="18" customHeight="1" x14ac:dyDescent="0.2">
      <c r="A42" s="138" t="s">
        <v>104</v>
      </c>
      <c r="B42" s="10" t="s">
        <v>37</v>
      </c>
      <c r="C42" s="71">
        <v>0</v>
      </c>
      <c r="D42" s="71"/>
      <c r="E42" s="71"/>
      <c r="F42" s="71"/>
      <c r="G42" s="71"/>
      <c r="H42" s="71"/>
      <c r="I42" s="71">
        <v>2800</v>
      </c>
      <c r="J42" s="71"/>
      <c r="K42" s="197">
        <v>2100</v>
      </c>
      <c r="L42" s="197"/>
      <c r="M42" s="19"/>
      <c r="N42" s="19"/>
      <c r="O42" s="8"/>
      <c r="P42" s="8"/>
      <c r="Q42" s="67"/>
      <c r="R42" s="73"/>
      <c r="T42" s="10"/>
      <c r="U42" s="127"/>
      <c r="V42" s="8"/>
      <c r="W42" s="8"/>
      <c r="X42" s="19"/>
      <c r="Y42" s="19"/>
      <c r="Z42" s="8"/>
      <c r="AA42" s="19"/>
      <c r="AB42" s="8"/>
      <c r="AC42" s="19"/>
      <c r="AD42" s="8"/>
      <c r="AE42" s="8"/>
      <c r="AF42" s="19"/>
      <c r="AG42" s="67"/>
      <c r="AH42" s="73"/>
    </row>
    <row r="43" spans="1:34" ht="18" customHeight="1" x14ac:dyDescent="0.2">
      <c r="A43" s="138"/>
      <c r="B43" s="10" t="s">
        <v>149</v>
      </c>
      <c r="C43" s="71">
        <v>18302.36</v>
      </c>
      <c r="D43" s="71"/>
      <c r="E43" s="71">
        <v>18302.36</v>
      </c>
      <c r="F43" s="71"/>
      <c r="G43" s="71"/>
      <c r="H43" s="71"/>
      <c r="I43" s="71">
        <v>18302.36</v>
      </c>
      <c r="J43" s="71"/>
      <c r="K43" s="71">
        <v>18302.36</v>
      </c>
      <c r="L43" s="71"/>
      <c r="M43" s="19"/>
      <c r="N43" s="19"/>
      <c r="O43" s="8"/>
      <c r="P43" s="8"/>
      <c r="Q43" s="67"/>
      <c r="R43" s="73"/>
      <c r="T43" s="10"/>
      <c r="U43" s="127"/>
      <c r="V43" s="8"/>
      <c r="W43" s="8"/>
      <c r="X43" s="19"/>
      <c r="Y43" s="19"/>
      <c r="Z43" s="8"/>
      <c r="AA43" s="19"/>
      <c r="AB43" s="8"/>
      <c r="AC43" s="19"/>
      <c r="AD43" s="8"/>
      <c r="AE43" s="8"/>
      <c r="AF43" s="19"/>
      <c r="AG43" s="67"/>
      <c r="AH43" s="73"/>
    </row>
    <row r="44" spans="1:34" ht="15" customHeight="1" x14ac:dyDescent="0.2">
      <c r="A44" s="139" t="s">
        <v>100</v>
      </c>
      <c r="B44" s="10" t="s">
        <v>38</v>
      </c>
      <c r="C44" s="71">
        <v>0</v>
      </c>
      <c r="D44" s="71">
        <v>20281.96</v>
      </c>
      <c r="E44" s="71">
        <v>0</v>
      </c>
      <c r="F44" s="71">
        <v>20281.96</v>
      </c>
      <c r="G44" s="71"/>
      <c r="H44" s="71"/>
      <c r="I44" s="71">
        <v>0</v>
      </c>
      <c r="J44" s="71">
        <v>20281.96</v>
      </c>
      <c r="K44" s="71">
        <v>0</v>
      </c>
      <c r="L44" s="71">
        <v>20281.96</v>
      </c>
      <c r="M44" s="8"/>
      <c r="N44" s="8"/>
      <c r="O44" s="8"/>
      <c r="P44" s="8"/>
      <c r="Q44" s="67"/>
      <c r="R44" s="73"/>
      <c r="T44" s="10"/>
      <c r="U44" s="8"/>
      <c r="V44" s="8"/>
      <c r="W44" s="8"/>
      <c r="X44" s="8"/>
      <c r="Y44" s="19"/>
      <c r="Z44" s="8"/>
      <c r="AA44" s="19"/>
      <c r="AB44" s="8"/>
      <c r="AC44" s="8"/>
      <c r="AD44" s="8"/>
      <c r="AE44" s="19"/>
      <c r="AF44" s="19"/>
      <c r="AG44" s="67"/>
      <c r="AH44" s="73"/>
    </row>
    <row r="45" spans="1:34" ht="15" customHeight="1" x14ac:dyDescent="0.2">
      <c r="A45" s="140" t="s">
        <v>105</v>
      </c>
      <c r="B45" s="10" t="s">
        <v>78</v>
      </c>
      <c r="C45" s="199">
        <v>85.66</v>
      </c>
      <c r="D45" s="127"/>
      <c r="E45" s="71">
        <v>85.5</v>
      </c>
      <c r="F45" s="8"/>
      <c r="G45" s="8"/>
      <c r="H45" s="8"/>
      <c r="I45" s="71">
        <v>85.66</v>
      </c>
      <c r="J45" s="8"/>
      <c r="K45" s="197">
        <v>88.94</v>
      </c>
      <c r="L45" s="19"/>
      <c r="M45" s="19"/>
      <c r="N45" s="19"/>
      <c r="O45" s="8"/>
      <c r="P45" s="8"/>
      <c r="Q45" s="67"/>
      <c r="R45" s="73"/>
      <c r="T45" s="10"/>
      <c r="U45" s="127"/>
      <c r="V45" s="8"/>
      <c r="W45" s="8"/>
      <c r="X45" s="19"/>
      <c r="Y45" s="19"/>
      <c r="Z45" s="8"/>
      <c r="AA45" s="19"/>
      <c r="AB45" s="8"/>
      <c r="AC45" s="19"/>
      <c r="AD45" s="19"/>
      <c r="AE45" s="8"/>
      <c r="AF45" s="8"/>
      <c r="AG45" s="67"/>
      <c r="AH45" s="73"/>
    </row>
    <row r="46" spans="1:34" ht="19.5" customHeight="1" x14ac:dyDescent="0.2">
      <c r="A46" s="136"/>
      <c r="B46" s="282" t="s">
        <v>39</v>
      </c>
      <c r="C46" s="283"/>
      <c r="D46" s="283"/>
      <c r="E46" s="283"/>
      <c r="F46" s="283"/>
      <c r="G46" s="283"/>
      <c r="H46" s="283"/>
      <c r="I46" s="283"/>
      <c r="J46" s="283"/>
      <c r="K46" s="283"/>
      <c r="L46" s="283"/>
      <c r="M46" s="283"/>
      <c r="N46" s="283"/>
      <c r="O46" s="283"/>
      <c r="P46" s="283"/>
      <c r="Q46" s="284"/>
      <c r="R46" s="73"/>
      <c r="T46" s="282" t="s">
        <v>39</v>
      </c>
      <c r="U46" s="283"/>
      <c r="V46" s="283"/>
      <c r="W46" s="283"/>
      <c r="X46" s="283"/>
      <c r="Y46" s="283"/>
      <c r="Z46" s="283"/>
      <c r="AA46" s="283"/>
      <c r="AB46" s="283"/>
      <c r="AC46" s="283"/>
      <c r="AD46" s="283"/>
      <c r="AE46" s="283"/>
      <c r="AF46" s="283"/>
      <c r="AG46" s="284"/>
      <c r="AH46" s="73"/>
    </row>
    <row r="47" spans="1:34" ht="15" customHeight="1" x14ac:dyDescent="0.2">
      <c r="A47" s="264" t="s">
        <v>99</v>
      </c>
      <c r="B47" s="10" t="s">
        <v>49</v>
      </c>
      <c r="C47" s="71">
        <v>7934.71</v>
      </c>
      <c r="D47" s="71"/>
      <c r="E47" s="71">
        <v>0</v>
      </c>
      <c r="F47" s="71"/>
      <c r="G47" s="71"/>
      <c r="H47" s="71"/>
      <c r="I47" s="71"/>
      <c r="J47" s="71"/>
      <c r="K47" s="71"/>
      <c r="L47" s="71">
        <v>9703.93</v>
      </c>
      <c r="M47" s="8"/>
      <c r="N47" s="8"/>
      <c r="O47" s="8"/>
      <c r="P47" s="8"/>
      <c r="Q47" s="67">
        <f t="shared" ref="Q47:Q54" si="9">SUM(C47:P47)</f>
        <v>17638.64</v>
      </c>
      <c r="R47" s="73">
        <f>Q47/$Q$58</f>
        <v>4.3207265925634314E-2</v>
      </c>
      <c r="T47" s="10" t="s">
        <v>49</v>
      </c>
      <c r="U47" s="8">
        <v>0</v>
      </c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67">
        <f>SUM(U47:AF47)</f>
        <v>0</v>
      </c>
      <c r="AH47" s="73">
        <f t="shared" ref="AH47" si="10">AG47/$Q$58</f>
        <v>0</v>
      </c>
    </row>
    <row r="48" spans="1:34" ht="15" customHeight="1" x14ac:dyDescent="0.2">
      <c r="A48" s="264"/>
      <c r="B48" s="10" t="s">
        <v>4</v>
      </c>
      <c r="C48" s="71">
        <v>139.61000000000001</v>
      </c>
      <c r="D48" s="71"/>
      <c r="E48" s="71">
        <v>130.94</v>
      </c>
      <c r="F48" s="71"/>
      <c r="G48" s="71"/>
      <c r="H48" s="71"/>
      <c r="I48" s="71">
        <v>128.08000000000001</v>
      </c>
      <c r="J48" s="71"/>
      <c r="K48" s="71">
        <v>128.08000000000001</v>
      </c>
      <c r="L48" s="71"/>
      <c r="M48" s="8"/>
      <c r="N48" s="8"/>
      <c r="O48" s="8"/>
      <c r="P48" s="8"/>
      <c r="Q48" s="67">
        <f t="shared" si="9"/>
        <v>526.71</v>
      </c>
      <c r="R48" s="73"/>
      <c r="T48" s="10" t="s">
        <v>4</v>
      </c>
      <c r="U48" s="8">
        <v>122.46</v>
      </c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67">
        <f>SUM(U48:AF48)</f>
        <v>122.46</v>
      </c>
      <c r="AH48" s="73"/>
    </row>
    <row r="49" spans="1:34" ht="15" customHeight="1" x14ac:dyDescent="0.2">
      <c r="A49" s="305" t="s">
        <v>98</v>
      </c>
      <c r="B49" s="10" t="s">
        <v>140</v>
      </c>
      <c r="C49" s="71">
        <v>54.72</v>
      </c>
      <c r="D49" s="71"/>
      <c r="E49" s="71">
        <v>385.08</v>
      </c>
      <c r="F49" s="71"/>
      <c r="G49" s="71"/>
      <c r="H49" s="71"/>
      <c r="I49" s="197">
        <v>396.6</v>
      </c>
      <c r="J49" s="71"/>
      <c r="K49" s="197">
        <v>396.6</v>
      </c>
      <c r="L49" s="197"/>
      <c r="M49" s="19"/>
      <c r="N49" s="19"/>
      <c r="O49" s="8"/>
      <c r="P49" s="8"/>
      <c r="Q49" s="67">
        <f t="shared" si="9"/>
        <v>1233</v>
      </c>
      <c r="R49" s="73">
        <f>Q49/$Q$58</f>
        <v>3.0203325702155672E-3</v>
      </c>
      <c r="T49" s="10" t="s">
        <v>84</v>
      </c>
      <c r="U49" s="8">
        <v>74.489999999999995</v>
      </c>
      <c r="V49" s="8"/>
      <c r="W49" s="8"/>
      <c r="X49" s="19"/>
      <c r="Y49" s="8"/>
      <c r="Z49" s="8"/>
      <c r="AA49" s="8"/>
      <c r="AB49" s="8"/>
      <c r="AC49" s="8"/>
      <c r="AD49" s="8"/>
      <c r="AE49" s="8"/>
      <c r="AF49" s="8"/>
      <c r="AG49" s="67">
        <f>SUM(U49:AF49)</f>
        <v>74.489999999999995</v>
      </c>
      <c r="AH49" s="73">
        <f>AG49/$Q$58</f>
        <v>1.8246924019088207E-4</v>
      </c>
    </row>
    <row r="50" spans="1:34" ht="15" customHeight="1" x14ac:dyDescent="0.2">
      <c r="A50" s="305"/>
      <c r="B50" s="146" t="s">
        <v>109</v>
      </c>
      <c r="C50" s="71">
        <v>602.79999999999995</v>
      </c>
      <c r="D50" s="71"/>
      <c r="E50" s="71">
        <v>602.4</v>
      </c>
      <c r="F50" s="71"/>
      <c r="G50" s="71"/>
      <c r="H50" s="71"/>
      <c r="I50" s="71">
        <v>598.22</v>
      </c>
      <c r="J50" s="71"/>
      <c r="K50" s="197">
        <v>601.64</v>
      </c>
      <c r="L50" s="197"/>
      <c r="M50" s="19"/>
      <c r="N50" s="19"/>
      <c r="O50" s="8"/>
      <c r="P50" s="8"/>
      <c r="Q50" s="67">
        <f t="shared" si="9"/>
        <v>2405.06</v>
      </c>
      <c r="R50" s="73"/>
      <c r="T50" s="10"/>
      <c r="U50" s="8"/>
      <c r="V50" s="8"/>
      <c r="W50" s="8"/>
      <c r="X50" s="19"/>
      <c r="Y50" s="8"/>
      <c r="Z50" s="8"/>
      <c r="AA50" s="8"/>
      <c r="AB50" s="8"/>
      <c r="AC50" s="8"/>
      <c r="AD50" s="8"/>
      <c r="AE50" s="8"/>
      <c r="AF50" s="8"/>
      <c r="AG50" s="67"/>
      <c r="AH50" s="73"/>
    </row>
    <row r="51" spans="1:34" ht="15" customHeight="1" x14ac:dyDescent="0.2">
      <c r="A51" s="305"/>
      <c r="B51" s="10" t="s">
        <v>25</v>
      </c>
      <c r="C51" s="71"/>
      <c r="D51" s="71"/>
      <c r="E51" s="71">
        <v>2082.84</v>
      </c>
      <c r="F51" s="71"/>
      <c r="G51" s="71"/>
      <c r="H51" s="71"/>
      <c r="I51" s="71"/>
      <c r="J51" s="71"/>
      <c r="K51" s="71"/>
      <c r="L51" s="71"/>
      <c r="M51" s="8"/>
      <c r="N51" s="8"/>
      <c r="O51" s="8"/>
      <c r="P51" s="8"/>
      <c r="Q51" s="67">
        <f t="shared" si="9"/>
        <v>2082.84</v>
      </c>
      <c r="R51" s="73">
        <f>Q51/$Q$58</f>
        <v>5.1020839339398156E-3</v>
      </c>
      <c r="T51" s="10" t="s">
        <v>25</v>
      </c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67">
        <f t="shared" ref="AG51:AG57" si="11">SUM(U51:AF51)</f>
        <v>0</v>
      </c>
      <c r="AH51" s="73">
        <f>AG51/$Q$58</f>
        <v>0</v>
      </c>
    </row>
    <row r="52" spans="1:34" ht="15" customHeight="1" x14ac:dyDescent="0.2">
      <c r="A52" s="305"/>
      <c r="B52" s="10" t="s">
        <v>85</v>
      </c>
      <c r="C52" s="71">
        <v>184.51</v>
      </c>
      <c r="D52" s="71"/>
      <c r="E52" s="71">
        <v>372.58</v>
      </c>
      <c r="F52" s="71"/>
      <c r="G52" s="71"/>
      <c r="H52" s="71"/>
      <c r="I52" s="71">
        <v>1682.02</v>
      </c>
      <c r="J52" s="71"/>
      <c r="K52" s="71">
        <v>757.84</v>
      </c>
      <c r="L52" s="71"/>
      <c r="M52" s="8"/>
      <c r="N52" s="8"/>
      <c r="O52" s="8"/>
      <c r="P52" s="8"/>
      <c r="Q52" s="67">
        <f t="shared" si="9"/>
        <v>2996.95</v>
      </c>
      <c r="R52" s="30">
        <f>Q52/$Q$58</f>
        <v>7.3412698266890055E-3</v>
      </c>
      <c r="T52" s="10" t="s">
        <v>85</v>
      </c>
      <c r="U52" s="8">
        <v>180.53</v>
      </c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67">
        <f t="shared" si="11"/>
        <v>180.53</v>
      </c>
      <c r="AH52" s="30">
        <f>AG52/$Q$58</f>
        <v>4.4222274039011872E-4</v>
      </c>
    </row>
    <row r="53" spans="1:34" ht="15" customHeight="1" x14ac:dyDescent="0.2">
      <c r="A53" s="136"/>
      <c r="B53" s="10" t="s">
        <v>72</v>
      </c>
      <c r="C53" s="198"/>
      <c r="D53" s="198">
        <v>455.55</v>
      </c>
      <c r="E53" s="198"/>
      <c r="F53" s="198">
        <v>216.7</v>
      </c>
      <c r="G53" s="198"/>
      <c r="H53" s="198"/>
      <c r="I53" s="198"/>
      <c r="J53" s="198">
        <v>269.85000000000002</v>
      </c>
      <c r="K53" s="198"/>
      <c r="L53" s="198">
        <v>420.05</v>
      </c>
      <c r="M53" s="66"/>
      <c r="N53" s="66"/>
      <c r="O53" s="66"/>
      <c r="P53" s="66"/>
      <c r="Q53" s="67">
        <f t="shared" si="9"/>
        <v>1362.15</v>
      </c>
      <c r="R53" s="30">
        <f>Q53/$Q$58</f>
        <v>3.3366958722782928E-3</v>
      </c>
      <c r="T53" s="10" t="s">
        <v>72</v>
      </c>
      <c r="U53" s="65">
        <v>163.05000000000001</v>
      </c>
      <c r="V53" s="8"/>
      <c r="W53" s="8"/>
      <c r="X53" s="8"/>
      <c r="Y53" s="8"/>
      <c r="Z53" s="8"/>
      <c r="AA53" s="66"/>
      <c r="AB53" s="66"/>
      <c r="AC53" s="66"/>
      <c r="AD53" s="125"/>
      <c r="AE53" s="125"/>
      <c r="AF53" s="125"/>
      <c r="AG53" s="67">
        <f t="shared" si="11"/>
        <v>163.05000000000001</v>
      </c>
      <c r="AH53" s="30">
        <f>AG53/$Q$58</f>
        <v>3.9940407589103674E-4</v>
      </c>
    </row>
    <row r="54" spans="1:34" ht="15" customHeight="1" x14ac:dyDescent="0.2">
      <c r="A54" s="136"/>
      <c r="B54" s="10" t="s">
        <v>108</v>
      </c>
      <c r="C54" s="66"/>
      <c r="D54" s="66"/>
      <c r="E54" s="66"/>
      <c r="F54" s="66"/>
      <c r="G54" s="66"/>
      <c r="H54" s="66"/>
      <c r="I54" s="8"/>
      <c r="J54" s="8"/>
      <c r="K54" s="8"/>
      <c r="L54" s="8"/>
      <c r="M54" s="8"/>
      <c r="N54" s="8"/>
      <c r="O54" s="66"/>
      <c r="P54" s="66"/>
      <c r="Q54" s="67">
        <f t="shared" si="9"/>
        <v>0</v>
      </c>
      <c r="R54" s="30">
        <f>Q54/$Q$58</f>
        <v>0</v>
      </c>
      <c r="T54" s="10"/>
      <c r="U54" s="65"/>
      <c r="V54" s="8"/>
      <c r="W54" s="8"/>
      <c r="X54" s="8"/>
      <c r="Y54" s="8"/>
      <c r="Z54" s="8"/>
      <c r="AA54" s="66"/>
      <c r="AB54" s="66"/>
      <c r="AC54" s="66"/>
      <c r="AD54" s="125"/>
      <c r="AE54" s="125"/>
      <c r="AF54" s="125"/>
      <c r="AG54" s="67"/>
      <c r="AH54" s="30"/>
    </row>
    <row r="55" spans="1:34" ht="15" customHeight="1" x14ac:dyDescent="0.2">
      <c r="A55" s="136"/>
      <c r="B55" s="10" t="s">
        <v>155</v>
      </c>
      <c r="C55" s="66"/>
      <c r="D55" s="66"/>
      <c r="E55" s="66"/>
      <c r="F55" s="66"/>
      <c r="G55" s="66"/>
      <c r="H55" s="66"/>
      <c r="I55" s="8"/>
      <c r="J55" s="8"/>
      <c r="K55" s="8"/>
      <c r="L55" s="71">
        <v>5294.92</v>
      </c>
      <c r="M55" s="8"/>
      <c r="N55" s="8"/>
      <c r="O55" s="66"/>
      <c r="P55" s="66"/>
      <c r="Q55" s="67"/>
      <c r="R55" s="30"/>
      <c r="T55" s="10"/>
      <c r="U55" s="65"/>
      <c r="V55" s="8"/>
      <c r="W55" s="8"/>
      <c r="X55" s="8"/>
      <c r="Y55" s="8"/>
      <c r="Z55" s="8"/>
      <c r="AA55" s="66"/>
      <c r="AB55" s="66"/>
      <c r="AC55" s="66"/>
      <c r="AD55" s="125"/>
      <c r="AE55" s="125"/>
      <c r="AF55" s="125"/>
      <c r="AG55" s="67"/>
      <c r="AH55" s="30"/>
    </row>
    <row r="56" spans="1:34" ht="15" customHeight="1" x14ac:dyDescent="0.2">
      <c r="A56" s="136"/>
      <c r="B56" s="10" t="s">
        <v>154</v>
      </c>
      <c r="C56" s="66"/>
      <c r="D56" s="66"/>
      <c r="E56" s="66"/>
      <c r="F56" s="66"/>
      <c r="G56" s="66"/>
      <c r="H56" s="66"/>
      <c r="I56" s="8"/>
      <c r="J56" s="8"/>
      <c r="K56" s="8"/>
      <c r="L56" s="8"/>
      <c r="M56" s="8"/>
      <c r="N56" s="8"/>
      <c r="O56" s="66"/>
      <c r="P56" s="66"/>
      <c r="Q56" s="67"/>
      <c r="R56" s="30"/>
      <c r="T56" s="10"/>
      <c r="U56" s="65"/>
      <c r="V56" s="8"/>
      <c r="W56" s="8"/>
      <c r="X56" s="8"/>
      <c r="Y56" s="8"/>
      <c r="Z56" s="8"/>
      <c r="AA56" s="66"/>
      <c r="AB56" s="66"/>
      <c r="AC56" s="66"/>
      <c r="AD56" s="125"/>
      <c r="AE56" s="125"/>
      <c r="AF56" s="125"/>
      <c r="AG56" s="67"/>
      <c r="AH56" s="30"/>
    </row>
    <row r="57" spans="1:34" ht="15" customHeight="1" x14ac:dyDescent="0.2">
      <c r="A57" s="141" t="s">
        <v>102</v>
      </c>
      <c r="B57" s="10" t="s">
        <v>47</v>
      </c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67">
        <f>SUM(C57:P57)</f>
        <v>0</v>
      </c>
      <c r="R57" s="30">
        <f>Q57/$Q$58</f>
        <v>0</v>
      </c>
      <c r="T57" s="10" t="s">
        <v>47</v>
      </c>
      <c r="U57" s="8">
        <f>U8*5.62</f>
        <v>0</v>
      </c>
      <c r="V57" s="8"/>
      <c r="W57" s="8"/>
      <c r="X57" s="8"/>
      <c r="Y57" s="8"/>
      <c r="Z57" s="8"/>
      <c r="AA57" s="19"/>
      <c r="AB57" s="8"/>
      <c r="AC57" s="8"/>
      <c r="AD57" s="8"/>
      <c r="AE57" s="8"/>
      <c r="AF57" s="8"/>
      <c r="AG57" s="67">
        <f t="shared" si="11"/>
        <v>0</v>
      </c>
      <c r="AH57" s="30">
        <f>AG57/$Q$58</f>
        <v>0</v>
      </c>
    </row>
    <row r="58" spans="1:34" s="7" customFormat="1" ht="15" customHeight="1" x14ac:dyDescent="0.2">
      <c r="A58" s="137"/>
      <c r="B58" s="63" t="s">
        <v>5</v>
      </c>
      <c r="C58" s="20">
        <f>SUM(C28:C57)</f>
        <v>58983.200000000012</v>
      </c>
      <c r="D58" s="20">
        <f>SUM(D28:D57)</f>
        <v>24497.51</v>
      </c>
      <c r="E58" s="20">
        <f t="shared" ref="E58:L58" si="12">SUM(E28:E57)</f>
        <v>46015.110000000015</v>
      </c>
      <c r="F58" s="20">
        <f t="shared" si="12"/>
        <v>45983.909999999996</v>
      </c>
      <c r="G58" s="20">
        <f t="shared" si="12"/>
        <v>0</v>
      </c>
      <c r="H58" s="20">
        <f t="shared" si="12"/>
        <v>0</v>
      </c>
      <c r="I58" s="20">
        <f t="shared" si="12"/>
        <v>44614.73</v>
      </c>
      <c r="J58" s="20">
        <f t="shared" si="12"/>
        <v>56729.969999999994</v>
      </c>
      <c r="K58" s="20">
        <f t="shared" si="12"/>
        <v>49729.090000000004</v>
      </c>
      <c r="L58" s="20">
        <f t="shared" si="12"/>
        <v>81679.669999999984</v>
      </c>
      <c r="M58" s="20"/>
      <c r="N58" s="20"/>
      <c r="O58" s="20"/>
      <c r="P58" s="20"/>
      <c r="Q58" s="67">
        <f>SUM(C58:P58)</f>
        <v>408233.19</v>
      </c>
      <c r="R58" s="30">
        <f>Q58/$Q$58</f>
        <v>1</v>
      </c>
      <c r="S58" s="131"/>
      <c r="T58" s="63" t="s">
        <v>5</v>
      </c>
      <c r="U58" s="20">
        <f t="shared" ref="U58:AF58" si="13">SUM(U28:U57)</f>
        <v>43753.630000000005</v>
      </c>
      <c r="V58" s="20">
        <f t="shared" si="13"/>
        <v>0</v>
      </c>
      <c r="W58" s="20">
        <f t="shared" si="13"/>
        <v>0</v>
      </c>
      <c r="X58" s="20">
        <f t="shared" si="13"/>
        <v>0</v>
      </c>
      <c r="Y58" s="20">
        <f t="shared" si="13"/>
        <v>0</v>
      </c>
      <c r="Z58" s="20">
        <f t="shared" si="13"/>
        <v>0</v>
      </c>
      <c r="AA58" s="20">
        <f t="shared" si="13"/>
        <v>0</v>
      </c>
      <c r="AB58" s="20">
        <f t="shared" si="13"/>
        <v>0</v>
      </c>
      <c r="AC58" s="20">
        <f t="shared" si="13"/>
        <v>0</v>
      </c>
      <c r="AD58" s="20">
        <f t="shared" si="13"/>
        <v>0</v>
      </c>
      <c r="AE58" s="20">
        <f t="shared" si="13"/>
        <v>0</v>
      </c>
      <c r="AF58" s="20">
        <f t="shared" si="13"/>
        <v>0</v>
      </c>
      <c r="AG58" s="67">
        <f>SUM(U58:AF58)</f>
        <v>43753.630000000005</v>
      </c>
      <c r="AH58" s="30">
        <f>AG58/$Q$58</f>
        <v>0.10717803224181749</v>
      </c>
    </row>
    <row r="59" spans="1:34" x14ac:dyDescent="0.2">
      <c r="Q59" s="7"/>
      <c r="R59" s="30"/>
    </row>
    <row r="60" spans="1:34" ht="15.75" x14ac:dyDescent="0.25">
      <c r="A60" s="299" t="s">
        <v>28</v>
      </c>
      <c r="B60" s="300"/>
      <c r="C60" s="4" t="s">
        <v>145</v>
      </c>
      <c r="D60" s="4"/>
      <c r="E60" s="4"/>
      <c r="F60" s="4" t="s">
        <v>144</v>
      </c>
      <c r="G60" s="4"/>
      <c r="H60" s="4"/>
      <c r="I60" s="4" t="s">
        <v>146</v>
      </c>
      <c r="J60" s="4"/>
      <c r="K60" s="4"/>
      <c r="L60" s="4" t="s">
        <v>147</v>
      </c>
      <c r="M60" s="4"/>
      <c r="N60" s="4"/>
      <c r="O60" s="4"/>
      <c r="P60" s="4"/>
      <c r="Q60" s="53"/>
    </row>
    <row r="61" spans="1:34" ht="15" x14ac:dyDescent="0.2">
      <c r="A61" s="301" t="s">
        <v>27</v>
      </c>
      <c r="B61" s="302"/>
      <c r="C61" s="5"/>
      <c r="D61" s="5"/>
      <c r="E61" s="5"/>
      <c r="F61" s="5"/>
      <c r="G61" s="5">
        <f t="shared" ref="G61:N61" si="14">G20-G58</f>
        <v>0</v>
      </c>
      <c r="H61" s="5">
        <f t="shared" si="14"/>
        <v>0</v>
      </c>
      <c r="I61" s="5"/>
      <c r="J61" s="5"/>
      <c r="K61" s="5"/>
      <c r="L61" s="5"/>
      <c r="M61" s="5">
        <f t="shared" si="14"/>
        <v>0</v>
      </c>
      <c r="N61" s="5">
        <f t="shared" si="14"/>
        <v>0</v>
      </c>
      <c r="O61" s="5"/>
      <c r="P61" s="5"/>
      <c r="Q61" s="70"/>
    </row>
    <row r="63" spans="1:34" x14ac:dyDescent="0.2">
      <c r="D63" s="223">
        <f>+C8+E8</f>
        <v>341936</v>
      </c>
    </row>
    <row r="64" spans="1:34" s="76" customFormat="1" x14ac:dyDescent="0.2">
      <c r="D64" s="76">
        <f>+C57+E57</f>
        <v>0</v>
      </c>
      <c r="Q64" s="88"/>
      <c r="R64" s="89"/>
      <c r="S64" s="132">
        <v>1639473.04</v>
      </c>
    </row>
    <row r="65" spans="1:19" hidden="1" x14ac:dyDescent="0.2"/>
    <row r="66" spans="1:19" hidden="1" x14ac:dyDescent="0.2"/>
    <row r="67" spans="1:19" ht="15" hidden="1" customHeight="1" x14ac:dyDescent="0.2">
      <c r="A67" s="269" t="s">
        <v>120</v>
      </c>
      <c r="B67" s="270"/>
      <c r="C67" s="275" t="s">
        <v>9</v>
      </c>
      <c r="D67" s="193"/>
      <c r="E67" s="193"/>
      <c r="F67" s="275" t="s">
        <v>10</v>
      </c>
      <c r="G67" s="263" t="s">
        <v>121</v>
      </c>
      <c r="H67" s="252" t="s">
        <v>122</v>
      </c>
      <c r="I67" s="275" t="s">
        <v>11</v>
      </c>
      <c r="J67" s="193"/>
      <c r="K67" s="193"/>
      <c r="L67" s="275" t="s">
        <v>12</v>
      </c>
      <c r="M67" s="263" t="s">
        <v>123</v>
      </c>
      <c r="N67" s="252" t="s">
        <v>122</v>
      </c>
      <c r="O67" s="255" t="s">
        <v>132</v>
      </c>
      <c r="P67" s="258" t="s">
        <v>122</v>
      </c>
      <c r="Q67" s="255" t="s">
        <v>133</v>
      </c>
      <c r="R67" s="258" t="s">
        <v>122</v>
      </c>
      <c r="S67" s="3"/>
    </row>
    <row r="68" spans="1:19" ht="15" hidden="1" customHeight="1" x14ac:dyDescent="0.2">
      <c r="A68" s="271"/>
      <c r="B68" s="272"/>
      <c r="C68" s="276"/>
      <c r="D68" s="194"/>
      <c r="E68" s="194"/>
      <c r="F68" s="276"/>
      <c r="G68" s="264"/>
      <c r="H68" s="253"/>
      <c r="I68" s="276"/>
      <c r="J68" s="194"/>
      <c r="K68" s="194"/>
      <c r="L68" s="276"/>
      <c r="M68" s="264"/>
      <c r="N68" s="253"/>
      <c r="O68" s="256"/>
      <c r="P68" s="259"/>
      <c r="Q68" s="256"/>
      <c r="R68" s="259"/>
      <c r="S68" s="3"/>
    </row>
    <row r="69" spans="1:19" ht="15" hidden="1" customHeight="1" x14ac:dyDescent="0.2">
      <c r="A69" s="273"/>
      <c r="B69" s="274"/>
      <c r="C69" s="277"/>
      <c r="D69" s="195"/>
      <c r="E69" s="195"/>
      <c r="F69" s="277"/>
      <c r="G69" s="265"/>
      <c r="H69" s="254"/>
      <c r="I69" s="277"/>
      <c r="J69" s="195"/>
      <c r="K69" s="195"/>
      <c r="L69" s="277"/>
      <c r="M69" s="265"/>
      <c r="N69" s="254"/>
      <c r="O69" s="257"/>
      <c r="P69" s="260"/>
      <c r="Q69" s="257"/>
      <c r="R69" s="260"/>
      <c r="S69" s="3"/>
    </row>
    <row r="70" spans="1:19" ht="18" hidden="1" customHeight="1" x14ac:dyDescent="0.2">
      <c r="A70" s="266" t="s">
        <v>131</v>
      </c>
      <c r="B70" s="157" t="s">
        <v>125</v>
      </c>
      <c r="C70" s="158">
        <v>0</v>
      </c>
      <c r="D70" s="158"/>
      <c r="E70" s="158"/>
      <c r="F70" s="158">
        <v>0</v>
      </c>
      <c r="G70" s="159"/>
      <c r="H70" s="160"/>
      <c r="I70" s="5">
        <f>237022.62+431200</f>
        <v>668222.62</v>
      </c>
      <c r="J70" s="5"/>
      <c r="K70" s="5"/>
      <c r="L70" s="5">
        <f>277714.93+431200+336964.19</f>
        <v>1045879.1199999999</v>
      </c>
      <c r="M70" s="268"/>
      <c r="N70" s="160"/>
      <c r="O70" s="261"/>
      <c r="P70" s="160"/>
      <c r="Q70" s="261"/>
      <c r="R70" s="160"/>
      <c r="S70" s="3"/>
    </row>
    <row r="71" spans="1:19" ht="15" hidden="1" customHeight="1" x14ac:dyDescent="0.2">
      <c r="A71" s="266"/>
      <c r="B71" s="161" t="s">
        <v>126</v>
      </c>
      <c r="C71" s="5">
        <v>668222.62</v>
      </c>
      <c r="D71" s="5"/>
      <c r="E71" s="5"/>
      <c r="F71" s="5">
        <v>708914.93</v>
      </c>
      <c r="G71" s="250"/>
      <c r="H71" s="250"/>
      <c r="I71" s="5">
        <v>768164.19</v>
      </c>
      <c r="J71" s="5"/>
      <c r="K71" s="5"/>
      <c r="L71" s="5">
        <v>762991.81</v>
      </c>
      <c r="M71" s="261"/>
      <c r="N71" s="250"/>
      <c r="O71" s="261"/>
      <c r="P71" s="250"/>
      <c r="Q71" s="261"/>
      <c r="R71" s="250"/>
      <c r="S71" s="3"/>
    </row>
    <row r="72" spans="1:19" ht="15" hidden="1" customHeight="1" x14ac:dyDescent="0.2">
      <c r="A72" s="266"/>
      <c r="B72" s="163" t="s">
        <v>127</v>
      </c>
      <c r="C72" s="5">
        <v>705508.3</v>
      </c>
      <c r="D72" s="5"/>
      <c r="E72" s="5"/>
      <c r="F72" s="5">
        <v>431200</v>
      </c>
      <c r="G72" s="250"/>
      <c r="H72" s="250"/>
      <c r="I72" s="164">
        <v>0</v>
      </c>
      <c r="J72" s="164"/>
      <c r="K72" s="164"/>
      <c r="L72" s="164">
        <v>0</v>
      </c>
      <c r="M72" s="261"/>
      <c r="N72" s="250"/>
      <c r="O72" s="261"/>
      <c r="P72" s="250"/>
      <c r="Q72" s="261"/>
      <c r="R72" s="250"/>
      <c r="S72" s="3"/>
    </row>
    <row r="73" spans="1:19" ht="15" hidden="1" customHeight="1" x14ac:dyDescent="0.2">
      <c r="A73" s="266"/>
      <c r="B73" s="165" t="s">
        <v>128</v>
      </c>
      <c r="C73" s="8">
        <v>1699.39</v>
      </c>
      <c r="D73" s="8"/>
      <c r="E73" s="8"/>
      <c r="F73" s="8">
        <v>2708.27</v>
      </c>
      <c r="G73" s="250"/>
      <c r="H73" s="250"/>
      <c r="I73" s="8">
        <v>1769.31</v>
      </c>
      <c r="J73" s="8"/>
      <c r="K73" s="8"/>
      <c r="L73" s="19">
        <v>520.55999999999995</v>
      </c>
      <c r="M73" s="261"/>
      <c r="N73" s="250"/>
      <c r="O73" s="261"/>
      <c r="P73" s="250"/>
      <c r="Q73" s="261"/>
      <c r="R73" s="250"/>
      <c r="S73" s="3"/>
    </row>
    <row r="74" spans="1:19" ht="15" hidden="1" customHeight="1" x14ac:dyDescent="0.2">
      <c r="A74" s="266"/>
      <c r="B74" s="163" t="s">
        <v>129</v>
      </c>
      <c r="C74" s="162">
        <v>0</v>
      </c>
      <c r="D74" s="162"/>
      <c r="E74" s="162"/>
      <c r="F74" s="162">
        <v>0</v>
      </c>
      <c r="G74" s="250"/>
      <c r="H74" s="250"/>
      <c r="I74" s="162">
        <v>0</v>
      </c>
      <c r="J74" s="162"/>
      <c r="K74" s="162"/>
      <c r="L74" s="162">
        <v>0</v>
      </c>
      <c r="M74" s="261"/>
      <c r="N74" s="250"/>
      <c r="O74" s="261"/>
      <c r="P74" s="250"/>
      <c r="Q74" s="261"/>
      <c r="R74" s="250"/>
      <c r="S74" s="3"/>
    </row>
    <row r="75" spans="1:19" ht="15" hidden="1" customHeight="1" x14ac:dyDescent="0.2">
      <c r="A75" s="267"/>
      <c r="B75" s="167" t="s">
        <v>130</v>
      </c>
      <c r="C75" s="168">
        <v>0</v>
      </c>
      <c r="D75" s="168"/>
      <c r="E75" s="168"/>
      <c r="F75" s="168">
        <v>0</v>
      </c>
      <c r="G75" s="251"/>
      <c r="H75" s="251"/>
      <c r="I75" s="168">
        <v>0</v>
      </c>
      <c r="J75" s="168"/>
      <c r="K75" s="168"/>
      <c r="L75" s="168">
        <v>0</v>
      </c>
      <c r="M75" s="262"/>
      <c r="N75" s="251"/>
      <c r="O75" s="262"/>
      <c r="P75" s="251"/>
      <c r="Q75" s="262"/>
      <c r="R75" s="251"/>
      <c r="S75" s="3"/>
    </row>
    <row r="76" spans="1:19" hidden="1" x14ac:dyDescent="0.2"/>
    <row r="77" spans="1:19" x14ac:dyDescent="0.2">
      <c r="D77" s="3">
        <f>D64%</f>
        <v>0</v>
      </c>
    </row>
    <row r="80" spans="1:19" s="7" customFormat="1" x14ac:dyDescent="0.2">
      <c r="A80" s="216" t="s">
        <v>164</v>
      </c>
      <c r="B80" s="216"/>
      <c r="Q80" s="68"/>
      <c r="R80" s="27"/>
      <c r="S80" s="131"/>
    </row>
  </sheetData>
  <mergeCells count="62">
    <mergeCell ref="B4:N4"/>
    <mergeCell ref="L3:N3"/>
    <mergeCell ref="F3:I3"/>
    <mergeCell ref="B3:C3"/>
    <mergeCell ref="L2:N2"/>
    <mergeCell ref="F2:I2"/>
    <mergeCell ref="B2:C2"/>
    <mergeCell ref="I23:L24"/>
    <mergeCell ref="I25:L25"/>
    <mergeCell ref="C23:F24"/>
    <mergeCell ref="C25:F25"/>
    <mergeCell ref="H22:H24"/>
    <mergeCell ref="G22:G24"/>
    <mergeCell ref="A60:B60"/>
    <mergeCell ref="A61:B61"/>
    <mergeCell ref="B46:Q46"/>
    <mergeCell ref="C27:Q27"/>
    <mergeCell ref="A28:A35"/>
    <mergeCell ref="A37:A40"/>
    <mergeCell ref="A47:A48"/>
    <mergeCell ref="A49:A52"/>
    <mergeCell ref="A22:B23"/>
    <mergeCell ref="A16:A20"/>
    <mergeCell ref="A14:B14"/>
    <mergeCell ref="A7:B7"/>
    <mergeCell ref="A8:B8"/>
    <mergeCell ref="A10:B10"/>
    <mergeCell ref="A11:B11"/>
    <mergeCell ref="AE25:AF25"/>
    <mergeCell ref="U27:AG27"/>
    <mergeCell ref="T46:AG46"/>
    <mergeCell ref="U25:V25"/>
    <mergeCell ref="W25:X25"/>
    <mergeCell ref="Y25:Z25"/>
    <mergeCell ref="AA25:AB25"/>
    <mergeCell ref="AC25:AD25"/>
    <mergeCell ref="G67:G69"/>
    <mergeCell ref="H67:H69"/>
    <mergeCell ref="A70:A75"/>
    <mergeCell ref="M70:M75"/>
    <mergeCell ref="G71:G75"/>
    <mergeCell ref="H71:H75"/>
    <mergeCell ref="A67:B69"/>
    <mergeCell ref="I67:I69"/>
    <mergeCell ref="L67:L69"/>
    <mergeCell ref="M67:M69"/>
    <mergeCell ref="C67:C69"/>
    <mergeCell ref="F67:F69"/>
    <mergeCell ref="Q67:Q69"/>
    <mergeCell ref="R67:R69"/>
    <mergeCell ref="Q70:Q75"/>
    <mergeCell ref="R71:R75"/>
    <mergeCell ref="O67:O69"/>
    <mergeCell ref="P67:P69"/>
    <mergeCell ref="O70:O75"/>
    <mergeCell ref="P71:P75"/>
    <mergeCell ref="O22:O24"/>
    <mergeCell ref="P22:P24"/>
    <mergeCell ref="M22:M24"/>
    <mergeCell ref="N22:N24"/>
    <mergeCell ref="N71:N75"/>
    <mergeCell ref="N67:N69"/>
  </mergeCells>
  <pageMargins left="0.23622047244094491" right="0.23622047244094491" top="0.74803149606299213" bottom="0.74803149606299213" header="0.31496062992125984" footer="0.31496062992125984"/>
  <pageSetup paperSize="9" scale="45" orientation="landscape" r:id="rId1"/>
  <headerFooter>
    <oddHeader>&amp;R&amp;G</oddHeader>
    <oddFooter>&amp;L&amp;"-,Negrito"&amp;14CDJ &amp;CPágina &amp;P de &amp;N</oddFooter>
  </headerFooter>
  <colBreaks count="1" manualBreakCount="1">
    <brk id="18" max="1048575" man="1"/>
  </colBreaks>
  <legacy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792918-A143-433C-87AD-C4FAB5A44E8B}">
  <sheetPr>
    <pageSetUpPr fitToPage="1"/>
  </sheetPr>
  <dimension ref="A1:AM74"/>
  <sheetViews>
    <sheetView showGridLines="0" view="pageBreakPreview" topLeftCell="A28" zoomScale="93" zoomScaleNormal="100" zoomScaleSheetLayoutView="93" workbookViewId="0">
      <selection activeCell="C41" sqref="C41"/>
    </sheetView>
  </sheetViews>
  <sheetFormatPr defaultRowHeight="12.75" x14ac:dyDescent="0.2"/>
  <cols>
    <col min="1" max="1" width="24.85546875" style="3" customWidth="1"/>
    <col min="2" max="2" width="41.28515625" style="3" customWidth="1"/>
    <col min="3" max="3" width="14.28515625" style="3" customWidth="1"/>
    <col min="4" max="4" width="15.42578125" style="3" customWidth="1"/>
    <col min="5" max="6" width="15.42578125" style="3" hidden="1" customWidth="1"/>
    <col min="7" max="7" width="13.85546875" style="3" customWidth="1"/>
    <col min="8" max="8" width="13.42578125" style="3" customWidth="1"/>
    <col min="9" max="10" width="13.42578125" style="3" hidden="1" customWidth="1"/>
    <col min="11" max="11" width="15.140625" style="3" customWidth="1"/>
    <col min="12" max="12" width="13.5703125" style="3" customWidth="1"/>
    <col min="13" max="14" width="13.5703125" style="3" hidden="1" customWidth="1"/>
    <col min="15" max="15" width="15.85546875" style="3" customWidth="1"/>
    <col min="16" max="16" width="15.28515625" style="3" customWidth="1"/>
    <col min="17" max="17" width="11.85546875" style="3" hidden="1" customWidth="1"/>
    <col min="18" max="18" width="12.140625" style="3" hidden="1" customWidth="1"/>
    <col min="19" max="19" width="17" style="68" hidden="1" customWidth="1"/>
    <col min="20" max="20" width="17.5703125" style="28" hidden="1" customWidth="1"/>
    <col min="21" max="21" width="3.28515625" style="129" hidden="1" customWidth="1"/>
    <col min="22" max="22" width="34.7109375" style="3" hidden="1" customWidth="1"/>
    <col min="23" max="24" width="10.7109375" style="3" hidden="1" customWidth="1"/>
    <col min="25" max="39" width="9.140625" style="3" hidden="1" customWidth="1"/>
    <col min="40" max="48" width="9.140625" style="3" customWidth="1"/>
    <col min="49" max="16384" width="9.140625" style="3"/>
  </cols>
  <sheetData>
    <row r="1" spans="1:21" s="177" customFormat="1" ht="23.25" x14ac:dyDescent="0.35">
      <c r="A1" s="177" t="s">
        <v>29</v>
      </c>
      <c r="B1" s="178"/>
      <c r="C1" s="179"/>
      <c r="D1" s="180"/>
      <c r="E1" s="180"/>
      <c r="F1" s="180"/>
      <c r="G1" s="181"/>
      <c r="H1" s="181"/>
      <c r="I1" s="181"/>
      <c r="J1" s="181"/>
      <c r="K1" s="181"/>
      <c r="L1" s="182"/>
      <c r="M1" s="182"/>
      <c r="N1" s="182"/>
      <c r="O1" s="182"/>
      <c r="P1" s="182"/>
      <c r="Q1" s="182"/>
      <c r="R1" s="182"/>
      <c r="S1" s="182"/>
      <c r="T1" s="183"/>
      <c r="U1" s="184"/>
    </row>
    <row r="2" spans="1:21" s="186" customFormat="1" ht="18.75" x14ac:dyDescent="0.3">
      <c r="A2" s="185" t="s">
        <v>141</v>
      </c>
      <c r="B2" s="326" t="s">
        <v>142</v>
      </c>
      <c r="C2" s="326"/>
      <c r="D2" s="323"/>
      <c r="E2" s="324"/>
      <c r="F2" s="324"/>
      <c r="G2" s="325"/>
      <c r="H2" s="314"/>
      <c r="I2" s="315"/>
      <c r="J2" s="315"/>
      <c r="K2" s="327"/>
      <c r="S2" s="187"/>
      <c r="T2" s="188"/>
      <c r="U2" s="189"/>
    </row>
    <row r="3" spans="1:21" s="186" customFormat="1" ht="18.75" x14ac:dyDescent="0.3">
      <c r="A3" s="185" t="s">
        <v>7</v>
      </c>
      <c r="B3" s="328">
        <v>11800000</v>
      </c>
      <c r="C3" s="328"/>
      <c r="D3" s="318"/>
      <c r="E3" s="319"/>
      <c r="F3" s="319"/>
      <c r="G3" s="320"/>
      <c r="H3" s="316"/>
      <c r="I3" s="317"/>
      <c r="J3" s="317"/>
      <c r="K3" s="329"/>
      <c r="S3" s="187"/>
      <c r="T3" s="188"/>
      <c r="U3" s="189"/>
    </row>
    <row r="4" spans="1:21" s="186" customFormat="1" ht="18.75" x14ac:dyDescent="0.3">
      <c r="A4" s="185" t="s">
        <v>8</v>
      </c>
      <c r="B4" s="330" t="s">
        <v>143</v>
      </c>
      <c r="C4" s="330"/>
      <c r="D4" s="330"/>
      <c r="E4" s="330"/>
      <c r="F4" s="330"/>
      <c r="G4" s="330"/>
      <c r="H4" s="330"/>
      <c r="I4" s="330"/>
      <c r="J4" s="330"/>
      <c r="K4" s="330"/>
      <c r="S4" s="187"/>
      <c r="T4" s="188"/>
      <c r="U4" s="189"/>
    </row>
    <row r="5" spans="1:21" ht="15.75" x14ac:dyDescent="0.25">
      <c r="A5" s="82"/>
      <c r="B5" s="83"/>
      <c r="C5" s="83"/>
      <c r="D5" s="83"/>
      <c r="E5" s="83"/>
      <c r="F5" s="83"/>
      <c r="G5" s="83"/>
      <c r="H5" s="83"/>
      <c r="I5" s="83"/>
      <c r="J5" s="83"/>
      <c r="K5" s="83"/>
      <c r="S5" s="84"/>
    </row>
    <row r="6" spans="1:21" ht="15.75" x14ac:dyDescent="0.25">
      <c r="A6" s="82"/>
      <c r="B6" s="83"/>
      <c r="C6" s="83"/>
      <c r="D6" s="83"/>
      <c r="E6" s="83"/>
      <c r="F6" s="83"/>
      <c r="G6" s="83"/>
      <c r="H6" s="83"/>
      <c r="I6" s="83"/>
      <c r="J6" s="83"/>
      <c r="K6" s="83"/>
      <c r="S6" s="84"/>
    </row>
    <row r="7" spans="1:21" ht="15.75" x14ac:dyDescent="0.25">
      <c r="A7" s="298" t="s">
        <v>86</v>
      </c>
      <c r="B7" s="298"/>
      <c r="C7" s="4" t="s">
        <v>9</v>
      </c>
      <c r="D7" s="4" t="s">
        <v>10</v>
      </c>
      <c r="E7" s="4"/>
      <c r="F7" s="4"/>
      <c r="G7" s="4" t="s">
        <v>11</v>
      </c>
      <c r="H7" s="4" t="s">
        <v>12</v>
      </c>
      <c r="I7" s="4"/>
      <c r="J7" s="4"/>
      <c r="K7" s="4" t="s">
        <v>13</v>
      </c>
      <c r="L7" s="4" t="s">
        <v>14</v>
      </c>
      <c r="M7" s="4"/>
      <c r="N7" s="4"/>
      <c r="O7" s="4" t="s">
        <v>15</v>
      </c>
      <c r="P7" s="4" t="s">
        <v>16</v>
      </c>
      <c r="Q7" s="4"/>
      <c r="R7" s="4"/>
      <c r="S7" s="4" t="s">
        <v>0</v>
      </c>
    </row>
    <row r="8" spans="1:21" ht="15" x14ac:dyDescent="0.2">
      <c r="A8" s="297" t="s">
        <v>87</v>
      </c>
      <c r="B8" s="297"/>
      <c r="C8" s="85"/>
      <c r="D8" s="85"/>
      <c r="E8" s="85"/>
      <c r="F8" s="85"/>
      <c r="G8" s="85"/>
      <c r="H8" s="85"/>
      <c r="I8" s="85"/>
      <c r="J8" s="85"/>
      <c r="K8" s="85"/>
      <c r="L8" s="85"/>
      <c r="M8" s="85"/>
      <c r="N8" s="85"/>
      <c r="O8" s="85"/>
      <c r="P8" s="85"/>
      <c r="Q8" s="85"/>
      <c r="R8" s="85"/>
      <c r="S8" s="6">
        <f>SUM(C8:R8)</f>
        <v>0</v>
      </c>
    </row>
    <row r="9" spans="1:21" ht="15" x14ac:dyDescent="0.2">
      <c r="A9" s="50"/>
      <c r="B9" s="50"/>
      <c r="C9" s="86"/>
      <c r="D9" s="86"/>
      <c r="E9" s="86"/>
      <c r="F9" s="86"/>
      <c r="G9" s="86"/>
      <c r="H9" s="86"/>
      <c r="I9" s="86"/>
      <c r="J9" s="86"/>
      <c r="K9" s="86"/>
      <c r="L9" s="86"/>
      <c r="M9" s="86"/>
      <c r="N9" s="86"/>
      <c r="O9" s="86"/>
      <c r="P9" s="86"/>
      <c r="Q9" s="86"/>
      <c r="R9" s="86"/>
      <c r="S9" s="70"/>
    </row>
    <row r="10" spans="1:21" s="12" customFormat="1" ht="15.75" x14ac:dyDescent="0.25">
      <c r="A10" s="298" t="s">
        <v>80</v>
      </c>
      <c r="B10" s="298"/>
      <c r="C10" s="4" t="s">
        <v>9</v>
      </c>
      <c r="D10" s="4" t="s">
        <v>10</v>
      </c>
      <c r="E10" s="4"/>
      <c r="F10" s="4"/>
      <c r="G10" s="4" t="s">
        <v>11</v>
      </c>
      <c r="H10" s="4" t="s">
        <v>12</v>
      </c>
      <c r="I10" s="4"/>
      <c r="J10" s="4"/>
      <c r="K10" s="4" t="s">
        <v>13</v>
      </c>
      <c r="L10" s="4" t="s">
        <v>14</v>
      </c>
      <c r="M10" s="4"/>
      <c r="N10" s="4"/>
      <c r="O10" s="4" t="s">
        <v>15</v>
      </c>
      <c r="P10" s="4" t="s">
        <v>16</v>
      </c>
      <c r="Q10" s="4"/>
      <c r="R10" s="4"/>
      <c r="S10" s="4" t="s">
        <v>0</v>
      </c>
      <c r="T10" s="27"/>
      <c r="U10" s="128"/>
    </row>
    <row r="11" spans="1:21" s="12" customFormat="1" ht="15.75" x14ac:dyDescent="0.25">
      <c r="A11" s="297" t="s">
        <v>27</v>
      </c>
      <c r="B11" s="297"/>
      <c r="C11" s="5"/>
      <c r="D11" s="5"/>
      <c r="E11" s="5"/>
      <c r="F11" s="5"/>
      <c r="G11" s="5"/>
      <c r="H11" s="5"/>
      <c r="I11" s="5"/>
      <c r="J11" s="5"/>
      <c r="K11" s="8"/>
      <c r="L11" s="8"/>
      <c r="M11" s="8"/>
      <c r="N11" s="8"/>
      <c r="O11" s="162"/>
      <c r="P11" s="162"/>
      <c r="Q11" s="5"/>
      <c r="R11" s="5"/>
      <c r="S11" s="6">
        <f>SUM(C11:R11)</f>
        <v>0</v>
      </c>
      <c r="T11" s="29"/>
      <c r="U11" s="128"/>
    </row>
    <row r="12" spans="1:21" s="12" customFormat="1" ht="15.75" x14ac:dyDescent="0.25">
      <c r="A12" s="126"/>
      <c r="B12" s="54" t="s">
        <v>82</v>
      </c>
      <c r="C12" s="8"/>
      <c r="D12" s="8"/>
      <c r="E12" s="8"/>
      <c r="F12" s="8"/>
      <c r="G12" s="8"/>
      <c r="H12" s="19"/>
      <c r="I12" s="19"/>
      <c r="J12" s="19"/>
      <c r="K12" s="19"/>
      <c r="L12" s="19"/>
      <c r="M12" s="19"/>
      <c r="N12" s="19"/>
      <c r="O12" s="174"/>
      <c r="P12" s="174"/>
      <c r="Q12" s="8"/>
      <c r="R12" s="8"/>
      <c r="S12" s="69">
        <f>SUM(C12:R12)</f>
        <v>0</v>
      </c>
      <c r="T12" s="29"/>
      <c r="U12" s="128"/>
    </row>
    <row r="13" spans="1:21" s="56" customFormat="1" ht="15.75" x14ac:dyDescent="0.25">
      <c r="A13" s="54"/>
      <c r="B13" s="64" t="s">
        <v>83</v>
      </c>
      <c r="C13" s="65"/>
      <c r="D13" s="65"/>
      <c r="E13" s="65"/>
      <c r="F13" s="65"/>
      <c r="G13" s="65"/>
      <c r="H13" s="65"/>
      <c r="I13" s="65"/>
      <c r="J13" s="65"/>
      <c r="K13" s="66"/>
      <c r="L13" s="66"/>
      <c r="M13" s="66"/>
      <c r="N13" s="66"/>
      <c r="O13" s="66"/>
      <c r="P13" s="66"/>
      <c r="Q13" s="65"/>
      <c r="R13" s="65"/>
      <c r="S13" s="69">
        <f>SUM(C13:R13)</f>
        <v>0</v>
      </c>
      <c r="T13" s="55"/>
      <c r="U13" s="130"/>
    </row>
    <row r="14" spans="1:21" s="12" customFormat="1" ht="15.75" x14ac:dyDescent="0.25">
      <c r="A14" s="297" t="s">
        <v>27</v>
      </c>
      <c r="B14" s="297"/>
      <c r="C14" s="5">
        <f t="shared" ref="C14:S14" si="0">SUM(C11:C13)</f>
        <v>0</v>
      </c>
      <c r="D14" s="5">
        <f t="shared" si="0"/>
        <v>0</v>
      </c>
      <c r="E14" s="5"/>
      <c r="F14" s="5"/>
      <c r="G14" s="5">
        <f t="shared" si="0"/>
        <v>0</v>
      </c>
      <c r="H14" s="5">
        <f t="shared" si="0"/>
        <v>0</v>
      </c>
      <c r="I14" s="5"/>
      <c r="J14" s="5"/>
      <c r="K14" s="8">
        <f t="shared" si="0"/>
        <v>0</v>
      </c>
      <c r="L14" s="8">
        <f t="shared" si="0"/>
        <v>0</v>
      </c>
      <c r="M14" s="8"/>
      <c r="N14" s="8"/>
      <c r="O14" s="5">
        <f t="shared" si="0"/>
        <v>0</v>
      </c>
      <c r="P14" s="5">
        <f t="shared" si="0"/>
        <v>0</v>
      </c>
      <c r="Q14" s="5"/>
      <c r="R14" s="5"/>
      <c r="S14" s="6">
        <f t="shared" si="0"/>
        <v>0</v>
      </c>
      <c r="T14" s="29">
        <v>1</v>
      </c>
      <c r="U14" s="128"/>
    </row>
    <row r="15" spans="1:21" s="12" customFormat="1" ht="15.75" x14ac:dyDescent="0.25">
      <c r="A15" s="50"/>
      <c r="B15" s="50"/>
      <c r="C15" s="51"/>
      <c r="D15" s="51"/>
      <c r="E15" s="51"/>
      <c r="F15" s="51"/>
      <c r="G15" s="51"/>
      <c r="H15" s="51"/>
      <c r="I15" s="51"/>
      <c r="J15" s="51"/>
      <c r="K15" s="58"/>
      <c r="L15" s="58"/>
      <c r="M15" s="58"/>
      <c r="N15" s="58"/>
      <c r="O15" s="51"/>
      <c r="P15" s="51"/>
      <c r="Q15" s="51"/>
      <c r="R15" s="51"/>
      <c r="S15" s="70"/>
      <c r="T15" s="29"/>
      <c r="U15" s="128"/>
    </row>
    <row r="16" spans="1:21" s="12" customFormat="1" ht="15.75" x14ac:dyDescent="0.25">
      <c r="A16" s="50"/>
      <c r="B16" s="50"/>
      <c r="C16" s="51"/>
      <c r="D16" s="51"/>
      <c r="E16" s="51"/>
      <c r="F16" s="51"/>
      <c r="G16" s="51"/>
      <c r="H16" s="51"/>
      <c r="I16" s="51"/>
      <c r="J16" s="51"/>
      <c r="K16" s="58"/>
      <c r="L16" s="58"/>
      <c r="M16" s="58"/>
      <c r="N16" s="58"/>
      <c r="O16" s="51"/>
      <c r="P16" s="51"/>
      <c r="Q16" s="51"/>
      <c r="R16" s="51"/>
      <c r="S16" s="70"/>
      <c r="T16" s="29"/>
      <c r="U16" s="128"/>
    </row>
    <row r="17" spans="1:36" s="12" customFormat="1" ht="15.75" x14ac:dyDescent="0.25">
      <c r="A17" s="333" t="s">
        <v>79</v>
      </c>
      <c r="B17" s="333"/>
      <c r="C17" s="4" t="s">
        <v>9</v>
      </c>
      <c r="D17" s="4" t="s">
        <v>10</v>
      </c>
      <c r="E17" s="4"/>
      <c r="F17" s="4"/>
      <c r="G17" s="4" t="s">
        <v>11</v>
      </c>
      <c r="H17" s="4" t="s">
        <v>12</v>
      </c>
      <c r="I17" s="4"/>
      <c r="J17" s="4"/>
      <c r="K17" s="4" t="s">
        <v>13</v>
      </c>
      <c r="L17" s="4" t="s">
        <v>14</v>
      </c>
      <c r="M17" s="4"/>
      <c r="N17" s="4"/>
      <c r="O17" s="4" t="s">
        <v>15</v>
      </c>
      <c r="P17" s="4" t="s">
        <v>16</v>
      </c>
      <c r="Q17" s="4"/>
      <c r="R17" s="4"/>
      <c r="S17" s="4" t="s">
        <v>0</v>
      </c>
      <c r="T17" s="27"/>
      <c r="U17" s="128"/>
    </row>
    <row r="18" spans="1:36" s="12" customFormat="1" ht="15.75" x14ac:dyDescent="0.25">
      <c r="A18" s="298" t="s">
        <v>81</v>
      </c>
      <c r="B18" s="298"/>
      <c r="C18" s="5"/>
      <c r="D18" s="5"/>
      <c r="E18" s="5"/>
      <c r="F18" s="5"/>
      <c r="G18" s="5"/>
      <c r="H18" s="5"/>
      <c r="I18" s="5"/>
      <c r="J18" s="5"/>
      <c r="K18" s="8"/>
      <c r="L18" s="8"/>
      <c r="M18" s="8"/>
      <c r="N18" s="8"/>
      <c r="O18" s="5"/>
      <c r="P18" s="5"/>
      <c r="Q18" s="5"/>
      <c r="R18" s="5"/>
      <c r="S18" s="6">
        <f>SUM(C18:R18)</f>
        <v>0</v>
      </c>
      <c r="T18" s="29"/>
      <c r="U18" s="128"/>
    </row>
    <row r="19" spans="1:36" s="12" customFormat="1" ht="15.75" x14ac:dyDescent="0.25">
      <c r="A19" s="126"/>
      <c r="B19" s="54" t="s">
        <v>82</v>
      </c>
      <c r="C19" s="8"/>
      <c r="D19" s="8"/>
      <c r="E19" s="8"/>
      <c r="F19" s="8"/>
      <c r="G19" s="8"/>
      <c r="H19" s="19"/>
      <c r="I19" s="19"/>
      <c r="J19" s="19"/>
      <c r="K19" s="19"/>
      <c r="L19" s="19"/>
      <c r="M19" s="19"/>
      <c r="N19" s="19"/>
      <c r="O19" s="174"/>
      <c r="P19" s="174"/>
      <c r="Q19" s="8"/>
      <c r="R19" s="8"/>
      <c r="S19" s="69">
        <f>SUM(C19:R19)</f>
        <v>0</v>
      </c>
      <c r="T19" s="29"/>
      <c r="U19" s="128"/>
    </row>
    <row r="20" spans="1:36" s="56" customFormat="1" ht="15.75" x14ac:dyDescent="0.25">
      <c r="A20" s="54"/>
      <c r="B20" s="64" t="s">
        <v>83</v>
      </c>
      <c r="C20" s="65"/>
      <c r="D20" s="65"/>
      <c r="E20" s="65"/>
      <c r="F20" s="65"/>
      <c r="G20" s="65"/>
      <c r="H20" s="65"/>
      <c r="I20" s="65"/>
      <c r="J20" s="65"/>
      <c r="K20" s="66"/>
      <c r="L20" s="66"/>
      <c r="M20" s="66"/>
      <c r="N20" s="66"/>
      <c r="O20" s="66"/>
      <c r="P20" s="66"/>
      <c r="Q20" s="65"/>
      <c r="R20" s="65"/>
      <c r="S20" s="69">
        <f>SUM(C20:R20)</f>
        <v>0</v>
      </c>
      <c r="T20" s="55"/>
      <c r="U20" s="130"/>
    </row>
    <row r="21" spans="1:36" s="12" customFormat="1" ht="15.75" x14ac:dyDescent="0.25">
      <c r="A21" s="297" t="s">
        <v>27</v>
      </c>
      <c r="B21" s="297"/>
      <c r="C21" s="5">
        <f t="shared" ref="C21:S21" si="1">SUM(C18:C20)</f>
        <v>0</v>
      </c>
      <c r="D21" s="5">
        <f t="shared" si="1"/>
        <v>0</v>
      </c>
      <c r="E21" s="5"/>
      <c r="F21" s="5"/>
      <c r="G21" s="5">
        <f t="shared" si="1"/>
        <v>0</v>
      </c>
      <c r="H21" s="5">
        <f t="shared" si="1"/>
        <v>0</v>
      </c>
      <c r="I21" s="5"/>
      <c r="J21" s="5"/>
      <c r="K21" s="8">
        <f t="shared" si="1"/>
        <v>0</v>
      </c>
      <c r="L21" s="8">
        <f t="shared" si="1"/>
        <v>0</v>
      </c>
      <c r="M21" s="8"/>
      <c r="N21" s="8"/>
      <c r="O21" s="5">
        <f>SUM(O18:O20)</f>
        <v>0</v>
      </c>
      <c r="P21" s="5">
        <f t="shared" si="1"/>
        <v>0</v>
      </c>
      <c r="Q21" s="5"/>
      <c r="R21" s="5"/>
      <c r="S21" s="6">
        <f t="shared" si="1"/>
        <v>0</v>
      </c>
      <c r="T21" s="29">
        <v>1</v>
      </c>
      <c r="U21" s="128"/>
    </row>
    <row r="22" spans="1:36" s="12" customFormat="1" ht="15.75" x14ac:dyDescent="0.25">
      <c r="B22" s="13"/>
      <c r="C22" s="14"/>
      <c r="D22" s="15"/>
      <c r="E22" s="15"/>
      <c r="F22" s="15"/>
      <c r="G22" s="16"/>
      <c r="H22" s="17"/>
      <c r="I22" s="17"/>
      <c r="J22" s="17"/>
      <c r="K22" s="17"/>
      <c r="L22" s="18"/>
      <c r="M22" s="18"/>
      <c r="N22" s="18"/>
      <c r="O22" s="18"/>
      <c r="P22" s="18"/>
      <c r="Q22" s="18"/>
      <c r="R22" s="18"/>
      <c r="S22" s="18"/>
      <c r="T22" s="27"/>
      <c r="U22" s="128"/>
    </row>
    <row r="23" spans="1:36" ht="23.25" customHeight="1" x14ac:dyDescent="0.2">
      <c r="A23" s="290" t="s">
        <v>138</v>
      </c>
      <c r="B23" s="291"/>
      <c r="C23" s="169" t="s">
        <v>9</v>
      </c>
      <c r="D23" s="169" t="s">
        <v>10</v>
      </c>
      <c r="E23" s="331" t="s">
        <v>134</v>
      </c>
      <c r="F23" s="331" t="s">
        <v>135</v>
      </c>
      <c r="G23" s="169" t="s">
        <v>11</v>
      </c>
      <c r="H23" s="169" t="s">
        <v>12</v>
      </c>
      <c r="I23" s="331" t="s">
        <v>136</v>
      </c>
      <c r="J23" s="331" t="s">
        <v>135</v>
      </c>
      <c r="K23" s="170" t="s">
        <v>13</v>
      </c>
      <c r="L23" s="170" t="s">
        <v>14</v>
      </c>
      <c r="M23" s="246" t="s">
        <v>136</v>
      </c>
      <c r="N23" s="246" t="s">
        <v>135</v>
      </c>
      <c r="O23" s="170" t="s">
        <v>15</v>
      </c>
      <c r="P23" s="170" t="s">
        <v>16</v>
      </c>
      <c r="Q23" s="246" t="s">
        <v>136</v>
      </c>
      <c r="R23" s="246" t="s">
        <v>135</v>
      </c>
      <c r="S23" s="3"/>
      <c r="T23" s="3"/>
      <c r="U23" s="3"/>
    </row>
    <row r="24" spans="1:36" ht="21.75" customHeight="1" x14ac:dyDescent="0.2">
      <c r="A24" s="292"/>
      <c r="B24" s="293"/>
      <c r="C24" s="306" t="s">
        <v>137</v>
      </c>
      <c r="D24" s="308"/>
      <c r="E24" s="332"/>
      <c r="F24" s="332"/>
      <c r="G24" s="306" t="s">
        <v>137</v>
      </c>
      <c r="H24" s="308"/>
      <c r="I24" s="332"/>
      <c r="J24" s="332"/>
      <c r="K24" s="334" t="s">
        <v>137</v>
      </c>
      <c r="L24" s="335"/>
      <c r="M24" s="247"/>
      <c r="N24" s="247"/>
      <c r="O24" s="334" t="s">
        <v>137</v>
      </c>
      <c r="P24" s="335"/>
      <c r="Q24" s="247"/>
      <c r="R24" s="247"/>
      <c r="S24" s="3"/>
      <c r="T24" s="3"/>
      <c r="U24" s="3"/>
    </row>
    <row r="25" spans="1:36" ht="32.25" customHeight="1" x14ac:dyDescent="0.2">
      <c r="A25" s="171" t="s">
        <v>26</v>
      </c>
      <c r="B25" s="172" t="s">
        <v>31</v>
      </c>
      <c r="C25" s="309"/>
      <c r="D25" s="311"/>
      <c r="E25" s="332"/>
      <c r="F25" s="332"/>
      <c r="G25" s="309"/>
      <c r="H25" s="311"/>
      <c r="I25" s="332"/>
      <c r="J25" s="332"/>
      <c r="K25" s="336"/>
      <c r="L25" s="337"/>
      <c r="M25" s="247"/>
      <c r="N25" s="247"/>
      <c r="O25" s="336"/>
      <c r="P25" s="337"/>
      <c r="Q25" s="247"/>
      <c r="R25" s="247"/>
      <c r="S25" s="3"/>
      <c r="T25" s="3"/>
      <c r="U25" s="3"/>
    </row>
    <row r="26" spans="1:36" s="7" customFormat="1" ht="18" x14ac:dyDescent="0.25">
      <c r="B26" s="9" t="s">
        <v>17</v>
      </c>
      <c r="C26" s="285" t="s">
        <v>41</v>
      </c>
      <c r="D26" s="285"/>
      <c r="E26" s="155"/>
      <c r="F26" s="155"/>
      <c r="G26" s="286" t="s">
        <v>42</v>
      </c>
      <c r="H26" s="286"/>
      <c r="I26" s="156"/>
      <c r="J26" s="156"/>
      <c r="K26" s="287" t="s">
        <v>43</v>
      </c>
      <c r="L26" s="287"/>
      <c r="M26" s="173"/>
      <c r="N26" s="173"/>
      <c r="O26" s="287" t="s">
        <v>44</v>
      </c>
      <c r="P26" s="287"/>
      <c r="Q26" s="173"/>
      <c r="R26" s="173"/>
      <c r="S26" s="11"/>
      <c r="T26" s="27"/>
      <c r="U26" s="131"/>
      <c r="V26" s="133" t="s">
        <v>94</v>
      </c>
      <c r="W26" s="285" t="s">
        <v>41</v>
      </c>
      <c r="X26" s="285"/>
      <c r="Y26" s="286" t="s">
        <v>42</v>
      </c>
      <c r="Z26" s="286"/>
      <c r="AA26" s="287" t="s">
        <v>43</v>
      </c>
      <c r="AB26" s="287"/>
      <c r="AC26" s="288" t="s">
        <v>44</v>
      </c>
      <c r="AD26" s="288"/>
      <c r="AE26" s="289" t="s">
        <v>45</v>
      </c>
      <c r="AF26" s="289"/>
      <c r="AG26" s="278" t="s">
        <v>46</v>
      </c>
      <c r="AH26" s="278"/>
      <c r="AI26" s="11"/>
      <c r="AJ26" s="27"/>
    </row>
    <row r="27" spans="1:36" ht="15" customHeight="1" x14ac:dyDescent="0.2">
      <c r="C27" s="38"/>
      <c r="D27" s="38">
        <f>+C56+D56</f>
        <v>0</v>
      </c>
      <c r="E27" s="38"/>
      <c r="F27" s="38"/>
      <c r="G27" s="39"/>
      <c r="H27" s="38">
        <f>+G56+H56</f>
        <v>0</v>
      </c>
      <c r="I27" s="38"/>
      <c r="J27" s="38"/>
      <c r="K27" s="59"/>
      <c r="L27" s="60">
        <f>+K56+L56</f>
        <v>0</v>
      </c>
      <c r="M27" s="60"/>
      <c r="N27" s="60"/>
      <c r="O27" s="40"/>
      <c r="P27" s="38">
        <f>+O56+P56</f>
        <v>0</v>
      </c>
      <c r="Q27" s="38"/>
      <c r="R27" s="38"/>
      <c r="W27" s="38"/>
      <c r="X27" s="38">
        <f>+W56+X56</f>
        <v>43753.630000000005</v>
      </c>
      <c r="Y27" s="39"/>
      <c r="Z27" s="38">
        <f>+Y56+Z56</f>
        <v>0</v>
      </c>
      <c r="AA27" s="59"/>
      <c r="AB27" s="60">
        <f>+AA56+AB56</f>
        <v>0</v>
      </c>
      <c r="AC27" s="40"/>
      <c r="AD27" s="38">
        <f>+AC56+AD56</f>
        <v>0</v>
      </c>
      <c r="AE27" s="42"/>
      <c r="AF27" s="38">
        <f>+AE56+AF56</f>
        <v>0</v>
      </c>
      <c r="AG27" s="41"/>
      <c r="AH27" s="38">
        <f>+AG56+AH56</f>
        <v>0</v>
      </c>
      <c r="AI27" s="68"/>
      <c r="AJ27" s="28"/>
    </row>
    <row r="28" spans="1:36" ht="29.25" customHeight="1" x14ac:dyDescent="0.2">
      <c r="A28" s="135" t="s">
        <v>26</v>
      </c>
      <c r="B28" s="61" t="s">
        <v>31</v>
      </c>
      <c r="C28" s="279">
        <f ca="1">SUM(C28:R28)</f>
        <v>0</v>
      </c>
      <c r="D28" s="280"/>
      <c r="E28" s="280"/>
      <c r="F28" s="280"/>
      <c r="G28" s="280"/>
      <c r="H28" s="280"/>
      <c r="I28" s="280"/>
      <c r="J28" s="280"/>
      <c r="K28" s="280"/>
      <c r="L28" s="280"/>
      <c r="M28" s="280"/>
      <c r="N28" s="280"/>
      <c r="O28" s="280"/>
      <c r="P28" s="280"/>
      <c r="Q28" s="280"/>
      <c r="R28" s="280"/>
      <c r="S28" s="281"/>
      <c r="T28" s="30"/>
      <c r="V28" s="61" t="s">
        <v>31</v>
      </c>
      <c r="W28" s="279">
        <f ca="1">SUM(W28:AH28)</f>
        <v>0</v>
      </c>
      <c r="X28" s="280"/>
      <c r="Y28" s="280"/>
      <c r="Z28" s="280"/>
      <c r="AA28" s="280"/>
      <c r="AB28" s="280"/>
      <c r="AC28" s="280"/>
      <c r="AD28" s="280"/>
      <c r="AE28" s="280"/>
      <c r="AF28" s="280"/>
      <c r="AG28" s="280"/>
      <c r="AH28" s="280"/>
      <c r="AI28" s="281"/>
      <c r="AJ28" s="30"/>
    </row>
    <row r="29" spans="1:36" ht="15" customHeight="1" x14ac:dyDescent="0.2">
      <c r="A29" s="303" t="s">
        <v>139</v>
      </c>
      <c r="B29" s="62" t="s">
        <v>18</v>
      </c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8"/>
      <c r="P29" s="8"/>
      <c r="Q29" s="8"/>
      <c r="R29" s="8"/>
      <c r="S29" s="67">
        <f>SUM(C29:R29)</f>
        <v>0</v>
      </c>
      <c r="T29" s="30" t="e">
        <f t="shared" ref="T29:T36" si="2">S29/$S$56</f>
        <v>#DIV/0!</v>
      </c>
      <c r="V29" s="62" t="s">
        <v>18</v>
      </c>
      <c r="W29" s="75">
        <v>16762.86</v>
      </c>
      <c r="X29" s="21"/>
      <c r="Y29" s="21"/>
      <c r="Z29" s="21"/>
      <c r="AA29" s="21"/>
      <c r="AB29" s="21"/>
      <c r="AC29" s="8"/>
      <c r="AD29" s="8"/>
      <c r="AE29" s="8"/>
      <c r="AF29" s="8"/>
      <c r="AG29" s="8"/>
      <c r="AH29" s="8"/>
      <c r="AI29" s="67">
        <f>SUM(W29:AH29)</f>
        <v>16762.86</v>
      </c>
      <c r="AJ29" s="30" t="e">
        <f t="shared" ref="AJ29:AJ36" si="3">AI29/$S$56</f>
        <v>#DIV/0!</v>
      </c>
    </row>
    <row r="30" spans="1:36" ht="15" customHeight="1" x14ac:dyDescent="0.2">
      <c r="A30" s="303"/>
      <c r="B30" s="10" t="s">
        <v>23</v>
      </c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67">
        <f t="shared" ref="S30:S41" si="4">SUM(C30:R30)</f>
        <v>0</v>
      </c>
      <c r="T30" s="73" t="e">
        <f t="shared" si="2"/>
        <v>#DIV/0!</v>
      </c>
      <c r="V30" s="10" t="s">
        <v>23</v>
      </c>
      <c r="W30" s="71">
        <v>5181.29</v>
      </c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67">
        <f t="shared" ref="AI30:AI32" si="5">SUM(W30:AH30)</f>
        <v>5181.29</v>
      </c>
      <c r="AJ30" s="73" t="e">
        <f t="shared" si="3"/>
        <v>#DIV/0!</v>
      </c>
    </row>
    <row r="31" spans="1:36" ht="15" customHeight="1" x14ac:dyDescent="0.2">
      <c r="A31" s="303"/>
      <c r="B31" s="10" t="s">
        <v>24</v>
      </c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67">
        <f t="shared" si="4"/>
        <v>0</v>
      </c>
      <c r="T31" s="73" t="e">
        <f t="shared" si="2"/>
        <v>#DIV/0!</v>
      </c>
      <c r="V31" s="10" t="s">
        <v>24</v>
      </c>
      <c r="W31" s="71">
        <f>565.05+2133.71</f>
        <v>2698.76</v>
      </c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67">
        <f t="shared" si="5"/>
        <v>2698.76</v>
      </c>
      <c r="AJ31" s="73" t="e">
        <f t="shared" si="3"/>
        <v>#DIV/0!</v>
      </c>
    </row>
    <row r="32" spans="1:36" ht="15" customHeight="1" x14ac:dyDescent="0.2">
      <c r="A32" s="303"/>
      <c r="B32" s="10" t="s">
        <v>48</v>
      </c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67">
        <f t="shared" si="4"/>
        <v>0</v>
      </c>
      <c r="T32" s="73" t="e">
        <f t="shared" si="2"/>
        <v>#DIV/0!</v>
      </c>
      <c r="V32" s="10" t="s">
        <v>48</v>
      </c>
      <c r="W32" s="71">
        <v>565.04999999999995</v>
      </c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67">
        <f t="shared" si="5"/>
        <v>565.04999999999995</v>
      </c>
      <c r="AJ32" s="73" t="e">
        <f t="shared" si="3"/>
        <v>#DIV/0!</v>
      </c>
    </row>
    <row r="33" spans="1:36" ht="15" customHeight="1" x14ac:dyDescent="0.2">
      <c r="A33" s="303"/>
      <c r="B33" s="10" t="s">
        <v>19</v>
      </c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67">
        <f t="shared" si="4"/>
        <v>0</v>
      </c>
      <c r="T33" s="73" t="e">
        <f t="shared" si="2"/>
        <v>#DIV/0!</v>
      </c>
      <c r="V33" s="10" t="s">
        <v>19</v>
      </c>
      <c r="W33" s="8">
        <v>2390.9</v>
      </c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67">
        <f t="shared" ref="AI33:AI36" si="6">SUM(W33:AH33)</f>
        <v>2390.9</v>
      </c>
      <c r="AJ33" s="73" t="e">
        <f t="shared" si="3"/>
        <v>#DIV/0!</v>
      </c>
    </row>
    <row r="34" spans="1:36" ht="15" customHeight="1" x14ac:dyDescent="0.2">
      <c r="A34" s="303"/>
      <c r="B34" s="10" t="s">
        <v>20</v>
      </c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67">
        <f t="shared" si="4"/>
        <v>0</v>
      </c>
      <c r="T34" s="73" t="e">
        <f t="shared" si="2"/>
        <v>#DIV/0!</v>
      </c>
      <c r="V34" s="10" t="s">
        <v>20</v>
      </c>
      <c r="W34" s="8">
        <v>982.72</v>
      </c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67">
        <f t="shared" si="6"/>
        <v>982.72</v>
      </c>
      <c r="AJ34" s="73" t="e">
        <f t="shared" si="3"/>
        <v>#DIV/0!</v>
      </c>
    </row>
    <row r="35" spans="1:36" ht="15" customHeight="1" x14ac:dyDescent="0.2">
      <c r="A35" s="303"/>
      <c r="B35" s="10" t="s">
        <v>21</v>
      </c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67">
        <f t="shared" si="4"/>
        <v>0</v>
      </c>
      <c r="T35" s="73" t="e">
        <f t="shared" si="2"/>
        <v>#DIV/0!</v>
      </c>
      <c r="V35" s="10" t="s">
        <v>21</v>
      </c>
      <c r="W35" s="8">
        <v>1539.93</v>
      </c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67">
        <f t="shared" si="6"/>
        <v>1539.93</v>
      </c>
      <c r="AJ35" s="73" t="e">
        <f t="shared" si="3"/>
        <v>#DIV/0!</v>
      </c>
    </row>
    <row r="36" spans="1:36" ht="15" customHeight="1" x14ac:dyDescent="0.2">
      <c r="A36" s="303"/>
      <c r="B36" s="10" t="s">
        <v>22</v>
      </c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67">
        <f t="shared" si="4"/>
        <v>0</v>
      </c>
      <c r="T36" s="73" t="e">
        <f t="shared" si="2"/>
        <v>#DIV/0!</v>
      </c>
      <c r="V36" s="10" t="s">
        <v>22</v>
      </c>
      <c r="W36" s="8">
        <v>1939.53</v>
      </c>
      <c r="X36" s="134" t="s">
        <v>95</v>
      </c>
      <c r="Y36" s="8"/>
      <c r="Z36" s="8"/>
      <c r="AA36" s="8"/>
      <c r="AB36" s="8"/>
      <c r="AC36" s="8"/>
      <c r="AD36" s="8"/>
      <c r="AE36" s="74"/>
      <c r="AF36" s="74"/>
      <c r="AG36" s="8"/>
      <c r="AH36" s="8"/>
      <c r="AI36" s="67">
        <f t="shared" si="6"/>
        <v>1939.53</v>
      </c>
      <c r="AJ36" s="73" t="e">
        <f t="shared" si="3"/>
        <v>#DIV/0!</v>
      </c>
    </row>
    <row r="37" spans="1:36" ht="18" customHeight="1" x14ac:dyDescent="0.2">
      <c r="A37" s="136"/>
      <c r="B37" s="61" t="s">
        <v>32</v>
      </c>
      <c r="C37" s="8"/>
      <c r="D37" s="8"/>
      <c r="E37" s="8"/>
      <c r="F37" s="8"/>
      <c r="G37" s="8"/>
      <c r="H37" s="19"/>
      <c r="I37" s="19"/>
      <c r="J37" s="19"/>
      <c r="K37" s="19"/>
      <c r="L37" s="19"/>
      <c r="M37" s="19"/>
      <c r="N37" s="19"/>
      <c r="O37" s="8"/>
      <c r="P37" s="8"/>
      <c r="Q37" s="8"/>
      <c r="R37" s="8"/>
      <c r="S37" s="67">
        <f t="shared" si="4"/>
        <v>0</v>
      </c>
      <c r="T37" s="73"/>
      <c r="V37" s="61" t="s">
        <v>32</v>
      </c>
      <c r="W37" s="8"/>
      <c r="X37" s="8"/>
      <c r="Y37" s="8"/>
      <c r="Z37" s="19"/>
      <c r="AA37" s="19"/>
      <c r="AB37" s="19"/>
      <c r="AC37" s="8"/>
      <c r="AD37" s="8"/>
      <c r="AE37" s="8"/>
      <c r="AF37" s="8"/>
      <c r="AG37" s="8"/>
      <c r="AH37" s="8"/>
      <c r="AI37" s="67">
        <f t="shared" ref="AI37" si="7">SUM(W37:AH37)</f>
        <v>0</v>
      </c>
      <c r="AJ37" s="73"/>
    </row>
    <row r="38" spans="1:36" ht="15" customHeight="1" x14ac:dyDescent="0.2">
      <c r="A38" s="304" t="s">
        <v>107</v>
      </c>
      <c r="B38" s="10" t="s">
        <v>33</v>
      </c>
      <c r="C38" s="8"/>
      <c r="D38" s="8"/>
      <c r="E38" s="8"/>
      <c r="F38" s="8"/>
      <c r="G38" s="8"/>
      <c r="H38" s="19"/>
      <c r="I38" s="19"/>
      <c r="J38" s="19"/>
      <c r="K38" s="19"/>
      <c r="L38" s="19"/>
      <c r="M38" s="19"/>
      <c r="N38" s="19"/>
      <c r="O38" s="8"/>
      <c r="P38" s="8"/>
      <c r="Q38" s="8"/>
      <c r="R38" s="8"/>
      <c r="S38" s="67">
        <f t="shared" si="4"/>
        <v>0</v>
      </c>
      <c r="T38" s="73" t="e">
        <f>S38/$S$56</f>
        <v>#DIV/0!</v>
      </c>
      <c r="V38" s="10" t="s">
        <v>33</v>
      </c>
      <c r="W38" s="8">
        <v>818.81</v>
      </c>
      <c r="X38" s="8"/>
      <c r="Y38" s="8"/>
      <c r="Z38" s="19"/>
      <c r="AA38" s="19"/>
      <c r="AB38" s="19"/>
      <c r="AC38" s="8"/>
      <c r="AD38" s="8"/>
      <c r="AE38" s="8"/>
      <c r="AF38" s="8"/>
      <c r="AG38" s="19"/>
      <c r="AH38" s="19"/>
      <c r="AI38" s="67">
        <f>SUM(W38:AH38)</f>
        <v>818.81</v>
      </c>
      <c r="AJ38" s="73" t="e">
        <f>AI38/$S$56</f>
        <v>#DIV/0!</v>
      </c>
    </row>
    <row r="39" spans="1:36" ht="15" customHeight="1" x14ac:dyDescent="0.2">
      <c r="A39" s="304"/>
      <c r="B39" s="10" t="s">
        <v>34</v>
      </c>
      <c r="C39" s="8"/>
      <c r="D39" s="8"/>
      <c r="E39" s="8"/>
      <c r="F39" s="8"/>
      <c r="G39" s="8"/>
      <c r="H39" s="19"/>
      <c r="I39" s="19"/>
      <c r="J39" s="19"/>
      <c r="K39" s="19"/>
      <c r="L39" s="8"/>
      <c r="M39" s="8"/>
      <c r="N39" s="8"/>
      <c r="O39" s="19"/>
      <c r="P39" s="8"/>
      <c r="Q39" s="8"/>
      <c r="R39" s="8"/>
      <c r="S39" s="67">
        <f t="shared" si="4"/>
        <v>0</v>
      </c>
      <c r="T39" s="73" t="e">
        <f>S39/$S$56</f>
        <v>#DIV/0!</v>
      </c>
      <c r="V39" s="10" t="s">
        <v>34</v>
      </c>
      <c r="W39" s="8">
        <v>7900.57</v>
      </c>
      <c r="X39" s="8"/>
      <c r="Y39" s="8"/>
      <c r="Z39" s="19"/>
      <c r="AA39" s="19"/>
      <c r="AB39" s="8"/>
      <c r="AC39" s="19"/>
      <c r="AD39" s="8"/>
      <c r="AE39" s="19"/>
      <c r="AF39" s="8"/>
      <c r="AG39" s="19"/>
      <c r="AH39" s="19"/>
      <c r="AI39" s="67">
        <f t="shared" ref="AI39:AI41" si="8">SUM(W39:AH39)</f>
        <v>7900.57</v>
      </c>
      <c r="AJ39" s="73" t="e">
        <f>AI39/$S$56</f>
        <v>#DIV/0!</v>
      </c>
    </row>
    <row r="40" spans="1:36" ht="15" customHeight="1" x14ac:dyDescent="0.2">
      <c r="A40" s="304"/>
      <c r="B40" s="10" t="s">
        <v>35</v>
      </c>
      <c r="C40" s="8"/>
      <c r="D40" s="8"/>
      <c r="E40" s="8"/>
      <c r="F40" s="8"/>
      <c r="G40" s="8"/>
      <c r="H40" s="19"/>
      <c r="I40" s="19"/>
      <c r="J40" s="19"/>
      <c r="K40" s="19"/>
      <c r="L40" s="8"/>
      <c r="M40" s="8"/>
      <c r="N40" s="8"/>
      <c r="O40" s="19"/>
      <c r="P40" s="8"/>
      <c r="Q40" s="8"/>
      <c r="R40" s="8"/>
      <c r="S40" s="67">
        <f t="shared" si="4"/>
        <v>0</v>
      </c>
      <c r="T40" s="73" t="e">
        <f>S40/$S$56</f>
        <v>#DIV/0!</v>
      </c>
      <c r="V40" s="10" t="s">
        <v>35</v>
      </c>
      <c r="W40" s="8">
        <v>1486.7499999999998</v>
      </c>
      <c r="X40" s="8"/>
      <c r="Y40" s="8"/>
      <c r="Z40" s="19"/>
      <c r="AA40" s="19"/>
      <c r="AB40" s="8"/>
      <c r="AC40" s="19"/>
      <c r="AD40" s="8"/>
      <c r="AE40" s="19"/>
      <c r="AF40" s="8"/>
      <c r="AG40" s="19"/>
      <c r="AH40" s="19"/>
      <c r="AI40" s="67">
        <f t="shared" si="8"/>
        <v>1486.7499999999998</v>
      </c>
      <c r="AJ40" s="73" t="e">
        <f>AI40/$S$56</f>
        <v>#DIV/0!</v>
      </c>
    </row>
    <row r="41" spans="1:36" ht="15" customHeight="1" x14ac:dyDescent="0.2">
      <c r="A41" s="304"/>
      <c r="B41" s="10" t="s">
        <v>36</v>
      </c>
      <c r="C41" s="8"/>
      <c r="D41" s="8"/>
      <c r="E41" s="8"/>
      <c r="F41" s="8"/>
      <c r="G41" s="8"/>
      <c r="H41" s="19"/>
      <c r="I41" s="19"/>
      <c r="J41" s="19"/>
      <c r="K41" s="19"/>
      <c r="L41" s="8"/>
      <c r="M41" s="8"/>
      <c r="N41" s="8"/>
      <c r="O41" s="19"/>
      <c r="P41" s="8"/>
      <c r="Q41" s="8"/>
      <c r="R41" s="8"/>
      <c r="S41" s="67">
        <f t="shared" si="4"/>
        <v>0</v>
      </c>
      <c r="T41" s="73" t="e">
        <f>S41/$S$56</f>
        <v>#DIV/0!</v>
      </c>
      <c r="V41" s="10" t="s">
        <v>36</v>
      </c>
      <c r="W41" s="8">
        <v>945.93000000000018</v>
      </c>
      <c r="X41" s="8"/>
      <c r="Y41" s="8"/>
      <c r="Z41" s="19"/>
      <c r="AA41" s="19"/>
      <c r="AB41" s="8"/>
      <c r="AC41" s="19"/>
      <c r="AD41" s="8"/>
      <c r="AE41" s="19"/>
      <c r="AF41" s="8"/>
      <c r="AG41" s="19"/>
      <c r="AH41" s="19"/>
      <c r="AI41" s="67">
        <f t="shared" si="8"/>
        <v>945.93000000000018</v>
      </c>
      <c r="AJ41" s="73" t="e">
        <f>AI41/$S$56</f>
        <v>#DIV/0!</v>
      </c>
    </row>
    <row r="42" spans="1:36" ht="15" customHeight="1" x14ac:dyDescent="0.2">
      <c r="A42" s="175"/>
      <c r="B42" s="10"/>
      <c r="C42" s="8"/>
      <c r="D42" s="8"/>
      <c r="E42" s="8"/>
      <c r="F42" s="8"/>
      <c r="G42" s="8"/>
      <c r="H42" s="19"/>
      <c r="I42" s="19"/>
      <c r="J42" s="19"/>
      <c r="K42" s="19"/>
      <c r="L42" s="8"/>
      <c r="M42" s="8"/>
      <c r="N42" s="8"/>
      <c r="O42" s="19"/>
      <c r="P42" s="8"/>
      <c r="Q42" s="8"/>
      <c r="R42" s="8"/>
      <c r="S42" s="67"/>
      <c r="T42" s="73"/>
      <c r="V42" s="10"/>
      <c r="W42" s="58"/>
      <c r="X42" s="8"/>
      <c r="Y42" s="8"/>
      <c r="Z42" s="19"/>
      <c r="AA42" s="19"/>
      <c r="AB42" s="8"/>
      <c r="AC42" s="19"/>
      <c r="AD42" s="8"/>
      <c r="AE42" s="19"/>
      <c r="AF42" s="8"/>
      <c r="AG42" s="19"/>
      <c r="AH42" s="19"/>
      <c r="AI42" s="67"/>
      <c r="AJ42" s="73"/>
    </row>
    <row r="43" spans="1:36" ht="18" customHeight="1" x14ac:dyDescent="0.2">
      <c r="A43" s="138" t="s">
        <v>104</v>
      </c>
      <c r="B43" s="10" t="s">
        <v>37</v>
      </c>
      <c r="C43" s="127"/>
      <c r="D43" s="8"/>
      <c r="E43" s="8"/>
      <c r="F43" s="8"/>
      <c r="G43" s="8"/>
      <c r="H43" s="19"/>
      <c r="I43" s="19"/>
      <c r="J43" s="19"/>
      <c r="K43" s="19"/>
      <c r="L43" s="8"/>
      <c r="M43" s="8"/>
      <c r="N43" s="8"/>
      <c r="O43" s="19"/>
      <c r="P43" s="19"/>
      <c r="Q43" s="8"/>
      <c r="R43" s="8"/>
      <c r="S43" s="67"/>
      <c r="T43" s="73"/>
      <c r="V43" s="10"/>
      <c r="W43" s="127"/>
      <c r="X43" s="8"/>
      <c r="Y43" s="8"/>
      <c r="Z43" s="19"/>
      <c r="AA43" s="19"/>
      <c r="AB43" s="8"/>
      <c r="AC43" s="19"/>
      <c r="AD43" s="8"/>
      <c r="AE43" s="19"/>
      <c r="AF43" s="8"/>
      <c r="AG43" s="8"/>
      <c r="AH43" s="19"/>
      <c r="AI43" s="67"/>
      <c r="AJ43" s="73"/>
    </row>
    <row r="44" spans="1:36" ht="15" customHeight="1" x14ac:dyDescent="0.2">
      <c r="A44" s="139" t="s">
        <v>100</v>
      </c>
      <c r="B44" s="10" t="s">
        <v>38</v>
      </c>
      <c r="C44" s="8"/>
      <c r="D44" s="8"/>
      <c r="E44" s="8"/>
      <c r="F44" s="8"/>
      <c r="G44" s="8"/>
      <c r="H44" s="8"/>
      <c r="I44" s="8"/>
      <c r="J44" s="8"/>
      <c r="K44" s="19"/>
      <c r="L44" s="8"/>
      <c r="M44" s="8"/>
      <c r="N44" s="8"/>
      <c r="O44" s="19"/>
      <c r="P44" s="8"/>
      <c r="Q44" s="8"/>
      <c r="R44" s="8"/>
      <c r="S44" s="67"/>
      <c r="T44" s="73"/>
      <c r="V44" s="10"/>
      <c r="W44" s="8"/>
      <c r="X44" s="8"/>
      <c r="Y44" s="8"/>
      <c r="Z44" s="8"/>
      <c r="AA44" s="19"/>
      <c r="AB44" s="8"/>
      <c r="AC44" s="19"/>
      <c r="AD44" s="8"/>
      <c r="AE44" s="8"/>
      <c r="AF44" s="8"/>
      <c r="AG44" s="19"/>
      <c r="AH44" s="19"/>
      <c r="AI44" s="67"/>
      <c r="AJ44" s="73"/>
    </row>
    <row r="45" spans="1:36" ht="15" customHeight="1" x14ac:dyDescent="0.2">
      <c r="A45" s="140" t="s">
        <v>105</v>
      </c>
      <c r="B45" s="10" t="s">
        <v>78</v>
      </c>
      <c r="C45" s="127"/>
      <c r="D45" s="8"/>
      <c r="E45" s="8"/>
      <c r="F45" s="8"/>
      <c r="G45" s="8"/>
      <c r="H45" s="19"/>
      <c r="I45" s="19"/>
      <c r="J45" s="19"/>
      <c r="K45" s="19"/>
      <c r="L45" s="8"/>
      <c r="M45" s="8"/>
      <c r="N45" s="8"/>
      <c r="O45" s="19"/>
      <c r="P45" s="8"/>
      <c r="Q45" s="8"/>
      <c r="R45" s="8"/>
      <c r="S45" s="67"/>
      <c r="T45" s="73"/>
      <c r="V45" s="10"/>
      <c r="W45" s="127"/>
      <c r="X45" s="8"/>
      <c r="Y45" s="8"/>
      <c r="Z45" s="19"/>
      <c r="AA45" s="19"/>
      <c r="AB45" s="8"/>
      <c r="AC45" s="19"/>
      <c r="AD45" s="8"/>
      <c r="AE45" s="19"/>
      <c r="AF45" s="19"/>
      <c r="AG45" s="8"/>
      <c r="AH45" s="8"/>
      <c r="AI45" s="67"/>
      <c r="AJ45" s="73"/>
    </row>
    <row r="46" spans="1:36" ht="19.5" customHeight="1" x14ac:dyDescent="0.2">
      <c r="A46" s="136"/>
      <c r="B46" s="282" t="s">
        <v>39</v>
      </c>
      <c r="C46" s="283"/>
      <c r="D46" s="283"/>
      <c r="E46" s="283"/>
      <c r="F46" s="283"/>
      <c r="G46" s="283"/>
      <c r="H46" s="283"/>
      <c r="I46" s="283"/>
      <c r="J46" s="283"/>
      <c r="K46" s="283"/>
      <c r="L46" s="283"/>
      <c r="M46" s="283"/>
      <c r="N46" s="283"/>
      <c r="O46" s="283"/>
      <c r="P46" s="283"/>
      <c r="Q46" s="283"/>
      <c r="R46" s="283"/>
      <c r="S46" s="284"/>
      <c r="T46" s="73"/>
      <c r="V46" s="282" t="s">
        <v>39</v>
      </c>
      <c r="W46" s="283"/>
      <c r="X46" s="283"/>
      <c r="Y46" s="283"/>
      <c r="Z46" s="283"/>
      <c r="AA46" s="283"/>
      <c r="AB46" s="283"/>
      <c r="AC46" s="283"/>
      <c r="AD46" s="283"/>
      <c r="AE46" s="283"/>
      <c r="AF46" s="283"/>
      <c r="AG46" s="283"/>
      <c r="AH46" s="283"/>
      <c r="AI46" s="284"/>
      <c r="AJ46" s="73"/>
    </row>
    <row r="47" spans="1:36" ht="15" customHeight="1" x14ac:dyDescent="0.2">
      <c r="A47" s="264" t="s">
        <v>99</v>
      </c>
      <c r="B47" s="10" t="s">
        <v>49</v>
      </c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67">
        <f t="shared" ref="S47:S56" si="9">SUM(C47:R47)</f>
        <v>0</v>
      </c>
      <c r="T47" s="73" t="e">
        <f>S47/$S$56</f>
        <v>#DIV/0!</v>
      </c>
      <c r="V47" s="10" t="s">
        <v>49</v>
      </c>
      <c r="W47" s="8">
        <v>0</v>
      </c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67">
        <f>SUM(W47:AH47)</f>
        <v>0</v>
      </c>
      <c r="AJ47" s="73" t="e">
        <f t="shared" ref="AJ47" si="10">AI47/$S$56</f>
        <v>#DIV/0!</v>
      </c>
    </row>
    <row r="48" spans="1:36" ht="15" customHeight="1" x14ac:dyDescent="0.2">
      <c r="A48" s="264"/>
      <c r="B48" s="10" t="s">
        <v>4</v>
      </c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67">
        <f t="shared" si="9"/>
        <v>0</v>
      </c>
      <c r="T48" s="73"/>
      <c r="V48" s="10" t="s">
        <v>4</v>
      </c>
      <c r="W48" s="8">
        <v>122.46</v>
      </c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67">
        <f>SUM(W48:AH48)</f>
        <v>122.46</v>
      </c>
      <c r="AJ48" s="73"/>
    </row>
    <row r="49" spans="1:36" ht="15" customHeight="1" x14ac:dyDescent="0.2">
      <c r="A49" s="305" t="s">
        <v>98</v>
      </c>
      <c r="B49" s="10" t="s">
        <v>140</v>
      </c>
      <c r="C49" s="8"/>
      <c r="D49" s="8"/>
      <c r="E49" s="8"/>
      <c r="F49" s="8"/>
      <c r="G49" s="8"/>
      <c r="H49" s="19"/>
      <c r="I49" s="19"/>
      <c r="J49" s="19"/>
      <c r="K49" s="8"/>
      <c r="L49" s="8"/>
      <c r="M49" s="8"/>
      <c r="N49" s="8"/>
      <c r="O49" s="8"/>
      <c r="P49" s="8"/>
      <c r="Q49" s="8"/>
      <c r="R49" s="8"/>
      <c r="S49" s="67">
        <f t="shared" si="9"/>
        <v>0</v>
      </c>
      <c r="T49" s="73" t="e">
        <f>S49/$S$56</f>
        <v>#DIV/0!</v>
      </c>
      <c r="V49" s="10" t="s">
        <v>84</v>
      </c>
      <c r="W49" s="8">
        <v>74.489999999999995</v>
      </c>
      <c r="X49" s="8"/>
      <c r="Y49" s="8"/>
      <c r="Z49" s="19"/>
      <c r="AA49" s="8"/>
      <c r="AB49" s="8"/>
      <c r="AC49" s="8"/>
      <c r="AD49" s="8"/>
      <c r="AE49" s="8"/>
      <c r="AF49" s="8"/>
      <c r="AG49" s="8"/>
      <c r="AH49" s="8"/>
      <c r="AI49" s="67">
        <f>SUM(W49:AH49)</f>
        <v>74.489999999999995</v>
      </c>
      <c r="AJ49" s="73" t="e">
        <f>AI49/$S$56</f>
        <v>#DIV/0!</v>
      </c>
    </row>
    <row r="50" spans="1:36" ht="15" customHeight="1" x14ac:dyDescent="0.2">
      <c r="A50" s="305"/>
      <c r="B50" s="146" t="s">
        <v>109</v>
      </c>
      <c r="C50" s="8"/>
      <c r="D50" s="8"/>
      <c r="E50" s="8"/>
      <c r="F50" s="8"/>
      <c r="G50" s="8"/>
      <c r="H50" s="19"/>
      <c r="I50" s="19"/>
      <c r="J50" s="19"/>
      <c r="K50" s="8"/>
      <c r="L50" s="8"/>
      <c r="M50" s="8"/>
      <c r="N50" s="8"/>
      <c r="O50" s="8"/>
      <c r="P50" s="8"/>
      <c r="Q50" s="8"/>
      <c r="R50" s="8"/>
      <c r="S50" s="67">
        <f t="shared" si="9"/>
        <v>0</v>
      </c>
      <c r="T50" s="73"/>
      <c r="V50" s="10"/>
      <c r="W50" s="8"/>
      <c r="X50" s="8"/>
      <c r="Y50" s="8"/>
      <c r="Z50" s="19"/>
      <c r="AA50" s="8"/>
      <c r="AB50" s="8"/>
      <c r="AC50" s="8"/>
      <c r="AD50" s="8"/>
      <c r="AE50" s="8"/>
      <c r="AF50" s="8"/>
      <c r="AG50" s="8"/>
      <c r="AH50" s="8"/>
      <c r="AI50" s="67"/>
      <c r="AJ50" s="73"/>
    </row>
    <row r="51" spans="1:36" ht="15" customHeight="1" x14ac:dyDescent="0.2">
      <c r="A51" s="305"/>
      <c r="B51" s="10" t="s">
        <v>25</v>
      </c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67">
        <f t="shared" si="9"/>
        <v>0</v>
      </c>
      <c r="T51" s="73" t="e">
        <f t="shared" ref="T51:T56" si="11">S51/$S$56</f>
        <v>#DIV/0!</v>
      </c>
      <c r="V51" s="10" t="s">
        <v>25</v>
      </c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67">
        <f t="shared" ref="AI51:AI55" si="12">SUM(W51:AH51)</f>
        <v>0</v>
      </c>
      <c r="AJ51" s="73" t="e">
        <f>AI51/$S$56</f>
        <v>#DIV/0!</v>
      </c>
    </row>
    <row r="52" spans="1:36" ht="15" customHeight="1" x14ac:dyDescent="0.2">
      <c r="A52" s="305"/>
      <c r="B52" s="10" t="s">
        <v>85</v>
      </c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67">
        <f t="shared" si="9"/>
        <v>0</v>
      </c>
      <c r="T52" s="30" t="e">
        <f t="shared" si="11"/>
        <v>#DIV/0!</v>
      </c>
      <c r="V52" s="10" t="s">
        <v>85</v>
      </c>
      <c r="W52" s="8">
        <v>180.53</v>
      </c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67">
        <f t="shared" si="12"/>
        <v>180.53</v>
      </c>
      <c r="AJ52" s="30" t="e">
        <f>AI52/$S$56</f>
        <v>#DIV/0!</v>
      </c>
    </row>
    <row r="53" spans="1:36" ht="15" customHeight="1" x14ac:dyDescent="0.2">
      <c r="A53" s="136"/>
      <c r="B53" s="10" t="s">
        <v>72</v>
      </c>
      <c r="C53" s="66"/>
      <c r="D53" s="66"/>
      <c r="E53" s="66"/>
      <c r="F53" s="66"/>
      <c r="G53" s="66"/>
      <c r="H53" s="66"/>
      <c r="I53" s="66"/>
      <c r="J53" s="66"/>
      <c r="K53" s="66"/>
      <c r="L53" s="66"/>
      <c r="M53" s="8"/>
      <c r="N53" s="8"/>
      <c r="O53" s="66"/>
      <c r="P53" s="66"/>
      <c r="Q53" s="66"/>
      <c r="R53" s="66"/>
      <c r="S53" s="67">
        <f t="shared" si="9"/>
        <v>0</v>
      </c>
      <c r="T53" s="30" t="e">
        <f t="shared" si="11"/>
        <v>#DIV/0!</v>
      </c>
      <c r="V53" s="10" t="s">
        <v>72</v>
      </c>
      <c r="W53" s="65">
        <v>163.05000000000001</v>
      </c>
      <c r="X53" s="8"/>
      <c r="Y53" s="8"/>
      <c r="Z53" s="8"/>
      <c r="AA53" s="8"/>
      <c r="AB53" s="8"/>
      <c r="AC53" s="66"/>
      <c r="AD53" s="66"/>
      <c r="AE53" s="66"/>
      <c r="AF53" s="125"/>
      <c r="AG53" s="125"/>
      <c r="AH53" s="125"/>
      <c r="AI53" s="67">
        <f t="shared" si="12"/>
        <v>163.05000000000001</v>
      </c>
      <c r="AJ53" s="30" t="e">
        <f>AI53/$S$56</f>
        <v>#DIV/0!</v>
      </c>
    </row>
    <row r="54" spans="1:36" ht="15" customHeight="1" x14ac:dyDescent="0.2">
      <c r="A54" s="136"/>
      <c r="B54" s="10" t="s">
        <v>108</v>
      </c>
      <c r="C54" s="66"/>
      <c r="D54" s="66"/>
      <c r="E54" s="66"/>
      <c r="F54" s="66"/>
      <c r="G54" s="8"/>
      <c r="H54" s="8"/>
      <c r="I54" s="8"/>
      <c r="J54" s="8"/>
      <c r="K54" s="8"/>
      <c r="L54" s="8"/>
      <c r="M54" s="8"/>
      <c r="N54" s="8"/>
      <c r="O54" s="66"/>
      <c r="P54" s="66"/>
      <c r="Q54" s="66"/>
      <c r="R54" s="66"/>
      <c r="S54" s="67">
        <f t="shared" si="9"/>
        <v>0</v>
      </c>
      <c r="T54" s="30" t="e">
        <f t="shared" si="11"/>
        <v>#DIV/0!</v>
      </c>
      <c r="V54" s="10"/>
      <c r="W54" s="65"/>
      <c r="X54" s="8"/>
      <c r="Y54" s="8"/>
      <c r="Z54" s="8"/>
      <c r="AA54" s="8"/>
      <c r="AB54" s="8"/>
      <c r="AC54" s="66"/>
      <c r="AD54" s="66"/>
      <c r="AE54" s="66"/>
      <c r="AF54" s="125"/>
      <c r="AG54" s="125"/>
      <c r="AH54" s="125"/>
      <c r="AI54" s="67"/>
      <c r="AJ54" s="30"/>
    </row>
    <row r="55" spans="1:36" ht="15" customHeight="1" x14ac:dyDescent="0.2">
      <c r="A55" s="141" t="s">
        <v>102</v>
      </c>
      <c r="B55" s="10" t="s">
        <v>47</v>
      </c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19"/>
      <c r="P55" s="8"/>
      <c r="Q55" s="8"/>
      <c r="R55" s="8"/>
      <c r="S55" s="67">
        <f t="shared" si="9"/>
        <v>0</v>
      </c>
      <c r="T55" s="30" t="e">
        <f t="shared" si="11"/>
        <v>#DIV/0!</v>
      </c>
      <c r="V55" s="10" t="s">
        <v>47</v>
      </c>
      <c r="W55" s="8">
        <f>W8*5.62</f>
        <v>0</v>
      </c>
      <c r="X55" s="8"/>
      <c r="Y55" s="8"/>
      <c r="Z55" s="8"/>
      <c r="AA55" s="8"/>
      <c r="AB55" s="8"/>
      <c r="AC55" s="19"/>
      <c r="AD55" s="8"/>
      <c r="AE55" s="8"/>
      <c r="AF55" s="8"/>
      <c r="AG55" s="8"/>
      <c r="AH55" s="8"/>
      <c r="AI55" s="67">
        <f t="shared" si="12"/>
        <v>0</v>
      </c>
      <c r="AJ55" s="30" t="e">
        <f>AI55/$S$56</f>
        <v>#DIV/0!</v>
      </c>
    </row>
    <row r="56" spans="1:36" s="7" customFormat="1" ht="15" customHeight="1" x14ac:dyDescent="0.2">
      <c r="A56" s="137"/>
      <c r="B56" s="63" t="s">
        <v>5</v>
      </c>
      <c r="C56" s="20">
        <f t="shared" ref="C56:P56" si="13">SUM(C29:C55)</f>
        <v>0</v>
      </c>
      <c r="D56" s="20">
        <f t="shared" si="13"/>
        <v>0</v>
      </c>
      <c r="E56" s="20"/>
      <c r="F56" s="20"/>
      <c r="G56" s="20">
        <f t="shared" si="13"/>
        <v>0</v>
      </c>
      <c r="H56" s="20">
        <f t="shared" si="13"/>
        <v>0</v>
      </c>
      <c r="I56" s="20"/>
      <c r="J56" s="20"/>
      <c r="K56" s="20">
        <f t="shared" si="13"/>
        <v>0</v>
      </c>
      <c r="L56" s="20">
        <f t="shared" si="13"/>
        <v>0</v>
      </c>
      <c r="M56" s="20"/>
      <c r="N56" s="20"/>
      <c r="O56" s="20">
        <f t="shared" si="13"/>
        <v>0</v>
      </c>
      <c r="P56" s="20">
        <f t="shared" si="13"/>
        <v>0</v>
      </c>
      <c r="Q56" s="20"/>
      <c r="R56" s="20"/>
      <c r="S56" s="67">
        <f t="shared" si="9"/>
        <v>0</v>
      </c>
      <c r="T56" s="30" t="e">
        <f t="shared" si="11"/>
        <v>#DIV/0!</v>
      </c>
      <c r="U56" s="131"/>
      <c r="V56" s="63" t="s">
        <v>5</v>
      </c>
      <c r="W56" s="20">
        <f t="shared" ref="W56:AH56" si="14">SUM(W29:W55)</f>
        <v>43753.630000000005</v>
      </c>
      <c r="X56" s="20">
        <f t="shared" si="14"/>
        <v>0</v>
      </c>
      <c r="Y56" s="20">
        <f t="shared" si="14"/>
        <v>0</v>
      </c>
      <c r="Z56" s="20">
        <f t="shared" si="14"/>
        <v>0</v>
      </c>
      <c r="AA56" s="20">
        <f t="shared" si="14"/>
        <v>0</v>
      </c>
      <c r="AB56" s="20">
        <f t="shared" si="14"/>
        <v>0</v>
      </c>
      <c r="AC56" s="20">
        <f t="shared" si="14"/>
        <v>0</v>
      </c>
      <c r="AD56" s="20">
        <f t="shared" si="14"/>
        <v>0</v>
      </c>
      <c r="AE56" s="20">
        <f t="shared" si="14"/>
        <v>0</v>
      </c>
      <c r="AF56" s="20">
        <f t="shared" si="14"/>
        <v>0</v>
      </c>
      <c r="AG56" s="20">
        <f t="shared" si="14"/>
        <v>0</v>
      </c>
      <c r="AH56" s="20">
        <f t="shared" si="14"/>
        <v>0</v>
      </c>
      <c r="AI56" s="67">
        <f>SUM(W56:AH56)</f>
        <v>43753.630000000005</v>
      </c>
      <c r="AJ56" s="30" t="e">
        <f>AI56/$S$56</f>
        <v>#DIV/0!</v>
      </c>
    </row>
    <row r="57" spans="1:36" x14ac:dyDescent="0.2">
      <c r="S57" s="7"/>
      <c r="T57" s="30"/>
    </row>
    <row r="58" spans="1:36" ht="15.75" x14ac:dyDescent="0.25">
      <c r="A58" s="299" t="s">
        <v>28</v>
      </c>
      <c r="B58" s="300"/>
      <c r="C58" s="4" t="s">
        <v>9</v>
      </c>
      <c r="D58" s="4" t="s">
        <v>10</v>
      </c>
      <c r="E58" s="4"/>
      <c r="F58" s="4"/>
      <c r="G58" s="4" t="s">
        <v>11</v>
      </c>
      <c r="H58" s="4" t="s">
        <v>12</v>
      </c>
      <c r="I58" s="4"/>
      <c r="J58" s="4"/>
      <c r="K58" s="4" t="s">
        <v>13</v>
      </c>
      <c r="L58" s="4" t="s">
        <v>14</v>
      </c>
      <c r="M58" s="4"/>
      <c r="N58" s="4"/>
      <c r="O58" s="4" t="s">
        <v>15</v>
      </c>
      <c r="P58" s="4" t="s">
        <v>16</v>
      </c>
      <c r="Q58" s="4"/>
      <c r="R58" s="4"/>
      <c r="S58" s="53"/>
    </row>
    <row r="59" spans="1:36" ht="15" x14ac:dyDescent="0.2">
      <c r="A59" s="301" t="s">
        <v>27</v>
      </c>
      <c r="B59" s="302"/>
      <c r="C59" s="5">
        <f>C21-C56</f>
        <v>0</v>
      </c>
      <c r="D59" s="5">
        <f t="shared" ref="D59:P59" si="15">D21-D56</f>
        <v>0</v>
      </c>
      <c r="E59" s="5">
        <f t="shared" si="15"/>
        <v>0</v>
      </c>
      <c r="F59" s="5">
        <f t="shared" si="15"/>
        <v>0</v>
      </c>
      <c r="G59" s="5">
        <f t="shared" si="15"/>
        <v>0</v>
      </c>
      <c r="H59" s="5">
        <f t="shared" si="15"/>
        <v>0</v>
      </c>
      <c r="I59" s="5">
        <f t="shared" si="15"/>
        <v>0</v>
      </c>
      <c r="J59" s="5">
        <f t="shared" si="15"/>
        <v>0</v>
      </c>
      <c r="K59" s="5">
        <f t="shared" si="15"/>
        <v>0</v>
      </c>
      <c r="L59" s="5">
        <f t="shared" si="15"/>
        <v>0</v>
      </c>
      <c r="M59" s="5">
        <f t="shared" si="15"/>
        <v>0</v>
      </c>
      <c r="N59" s="5">
        <f t="shared" si="15"/>
        <v>0</v>
      </c>
      <c r="O59" s="5">
        <f t="shared" si="15"/>
        <v>0</v>
      </c>
      <c r="P59" s="5">
        <f t="shared" si="15"/>
        <v>0</v>
      </c>
      <c r="Q59" s="5"/>
      <c r="R59" s="5"/>
      <c r="S59" s="70"/>
    </row>
    <row r="61" spans="1:36" x14ac:dyDescent="0.2">
      <c r="L61" s="58"/>
      <c r="M61" s="58"/>
      <c r="N61" s="58"/>
      <c r="O61" s="176"/>
    </row>
    <row r="62" spans="1:36" s="76" customFormat="1" x14ac:dyDescent="0.2">
      <c r="K62" s="87"/>
      <c r="L62" s="58"/>
      <c r="M62" s="58"/>
      <c r="N62" s="58"/>
      <c r="O62" s="51"/>
      <c r="S62" s="88"/>
      <c r="T62" s="89"/>
      <c r="U62" s="132">
        <v>1639473.04</v>
      </c>
    </row>
    <row r="63" spans="1:36" hidden="1" x14ac:dyDescent="0.2"/>
    <row r="64" spans="1:36" hidden="1" x14ac:dyDescent="0.2"/>
    <row r="65" spans="1:21" ht="15" hidden="1" customHeight="1" x14ac:dyDescent="0.2">
      <c r="A65" s="269" t="s">
        <v>120</v>
      </c>
      <c r="B65" s="270"/>
      <c r="C65" s="338" t="s">
        <v>9</v>
      </c>
      <c r="D65" s="344" t="s">
        <v>10</v>
      </c>
      <c r="E65" s="255" t="s">
        <v>121</v>
      </c>
      <c r="F65" s="258" t="s">
        <v>122</v>
      </c>
      <c r="G65" s="338" t="s">
        <v>11</v>
      </c>
      <c r="H65" s="344" t="s">
        <v>12</v>
      </c>
      <c r="I65" s="255" t="s">
        <v>123</v>
      </c>
      <c r="J65" s="258" t="s">
        <v>122</v>
      </c>
      <c r="K65" s="341" t="s">
        <v>13</v>
      </c>
      <c r="L65" s="347" t="s">
        <v>14</v>
      </c>
      <c r="M65" s="255" t="s">
        <v>124</v>
      </c>
      <c r="N65" s="258" t="s">
        <v>122</v>
      </c>
      <c r="O65" s="341" t="s">
        <v>15</v>
      </c>
      <c r="P65" s="347" t="s">
        <v>16</v>
      </c>
      <c r="Q65" s="255" t="s">
        <v>132</v>
      </c>
      <c r="R65" s="258" t="s">
        <v>122</v>
      </c>
      <c r="S65" s="255" t="s">
        <v>133</v>
      </c>
      <c r="T65" s="258" t="s">
        <v>122</v>
      </c>
      <c r="U65" s="3"/>
    </row>
    <row r="66" spans="1:21" ht="15" hidden="1" customHeight="1" x14ac:dyDescent="0.2">
      <c r="A66" s="271"/>
      <c r="B66" s="272"/>
      <c r="C66" s="339"/>
      <c r="D66" s="345"/>
      <c r="E66" s="256"/>
      <c r="F66" s="259"/>
      <c r="G66" s="339"/>
      <c r="H66" s="345"/>
      <c r="I66" s="256"/>
      <c r="J66" s="259"/>
      <c r="K66" s="342"/>
      <c r="L66" s="348"/>
      <c r="M66" s="256"/>
      <c r="N66" s="259"/>
      <c r="O66" s="342"/>
      <c r="P66" s="348"/>
      <c r="Q66" s="256"/>
      <c r="R66" s="259"/>
      <c r="S66" s="256"/>
      <c r="T66" s="259"/>
      <c r="U66" s="3"/>
    </row>
    <row r="67" spans="1:21" ht="15" hidden="1" customHeight="1" thickBot="1" x14ac:dyDescent="0.25">
      <c r="A67" s="273"/>
      <c r="B67" s="274"/>
      <c r="C67" s="340"/>
      <c r="D67" s="346"/>
      <c r="E67" s="257"/>
      <c r="F67" s="260"/>
      <c r="G67" s="340"/>
      <c r="H67" s="346"/>
      <c r="I67" s="257"/>
      <c r="J67" s="260"/>
      <c r="K67" s="343"/>
      <c r="L67" s="349"/>
      <c r="M67" s="257"/>
      <c r="N67" s="260"/>
      <c r="O67" s="343"/>
      <c r="P67" s="349"/>
      <c r="Q67" s="257"/>
      <c r="R67" s="260"/>
      <c r="S67" s="257"/>
      <c r="T67" s="260"/>
      <c r="U67" s="3"/>
    </row>
    <row r="68" spans="1:21" ht="18" hidden="1" customHeight="1" x14ac:dyDescent="0.2">
      <c r="A68" s="266" t="s">
        <v>131</v>
      </c>
      <c r="B68" s="157" t="s">
        <v>125</v>
      </c>
      <c r="C68" s="158">
        <v>0</v>
      </c>
      <c r="D68" s="158">
        <v>0</v>
      </c>
      <c r="E68" s="159"/>
      <c r="F68" s="160"/>
      <c r="G68" s="5">
        <f>237022.62+431200</f>
        <v>668222.62</v>
      </c>
      <c r="H68" s="5">
        <f>277714.93+431200+336964.19</f>
        <v>1045879.1199999999</v>
      </c>
      <c r="I68" s="261"/>
      <c r="J68" s="160"/>
      <c r="K68" s="8">
        <f>431200+331791.81</f>
        <v>762991.81</v>
      </c>
      <c r="L68" s="158">
        <v>0</v>
      </c>
      <c r="M68" s="261"/>
      <c r="N68" s="160"/>
      <c r="O68" s="158">
        <v>0</v>
      </c>
      <c r="P68" s="158">
        <v>0</v>
      </c>
      <c r="Q68" s="261"/>
      <c r="R68" s="160"/>
      <c r="S68" s="261"/>
      <c r="T68" s="160"/>
      <c r="U68" s="3"/>
    </row>
    <row r="69" spans="1:21" ht="15" hidden="1" customHeight="1" x14ac:dyDescent="0.2">
      <c r="A69" s="266"/>
      <c r="B69" s="161" t="s">
        <v>126</v>
      </c>
      <c r="C69" s="5">
        <v>668222.62</v>
      </c>
      <c r="D69" s="5">
        <v>708914.93</v>
      </c>
      <c r="E69" s="250"/>
      <c r="F69" s="250"/>
      <c r="G69" s="5">
        <v>768164.19</v>
      </c>
      <c r="H69" s="5">
        <v>762991.81</v>
      </c>
      <c r="I69" s="261"/>
      <c r="J69" s="250"/>
      <c r="K69" s="8">
        <v>807058.05</v>
      </c>
      <c r="L69" s="162">
        <v>0</v>
      </c>
      <c r="M69" s="261"/>
      <c r="N69" s="250"/>
      <c r="O69" s="162">
        <v>1182902.04</v>
      </c>
      <c r="P69" s="162">
        <v>674796.25</v>
      </c>
      <c r="Q69" s="261"/>
      <c r="R69" s="250"/>
      <c r="S69" s="261"/>
      <c r="T69" s="250"/>
      <c r="U69" s="3"/>
    </row>
    <row r="70" spans="1:21" ht="15" hidden="1" customHeight="1" x14ac:dyDescent="0.2">
      <c r="A70" s="266"/>
      <c r="B70" s="163" t="s">
        <v>127</v>
      </c>
      <c r="C70" s="5">
        <v>705508.3</v>
      </c>
      <c r="D70" s="5">
        <v>431200</v>
      </c>
      <c r="E70" s="250"/>
      <c r="F70" s="250"/>
      <c r="G70" s="164">
        <v>0</v>
      </c>
      <c r="H70" s="164">
        <v>0</v>
      </c>
      <c r="I70" s="261"/>
      <c r="J70" s="250"/>
      <c r="K70" s="164">
        <v>0</v>
      </c>
      <c r="L70" s="164">
        <v>0</v>
      </c>
      <c r="M70" s="261"/>
      <c r="N70" s="250"/>
      <c r="O70" s="164">
        <v>0</v>
      </c>
      <c r="P70" s="164">
        <v>0</v>
      </c>
      <c r="Q70" s="261"/>
      <c r="R70" s="250"/>
      <c r="S70" s="261"/>
      <c r="T70" s="250"/>
      <c r="U70" s="3"/>
    </row>
    <row r="71" spans="1:21" ht="15" hidden="1" customHeight="1" x14ac:dyDescent="0.2">
      <c r="A71" s="266"/>
      <c r="B71" s="165" t="s">
        <v>128</v>
      </c>
      <c r="C71" s="8">
        <v>1699.39</v>
      </c>
      <c r="D71" s="8">
        <v>2708.27</v>
      </c>
      <c r="E71" s="250"/>
      <c r="F71" s="250"/>
      <c r="G71" s="8">
        <v>1769.31</v>
      </c>
      <c r="H71" s="19">
        <v>520.55999999999995</v>
      </c>
      <c r="I71" s="261"/>
      <c r="J71" s="250"/>
      <c r="K71" s="19">
        <v>426.1</v>
      </c>
      <c r="L71" s="166">
        <v>0</v>
      </c>
      <c r="M71" s="261"/>
      <c r="N71" s="250"/>
      <c r="O71" s="166">
        <v>0</v>
      </c>
      <c r="P71" s="166">
        <v>0</v>
      </c>
      <c r="Q71" s="261"/>
      <c r="R71" s="250"/>
      <c r="S71" s="261"/>
      <c r="T71" s="250"/>
      <c r="U71" s="3"/>
    </row>
    <row r="72" spans="1:21" ht="15" hidden="1" customHeight="1" x14ac:dyDescent="0.2">
      <c r="A72" s="266"/>
      <c r="B72" s="163" t="s">
        <v>129</v>
      </c>
      <c r="C72" s="162">
        <v>0</v>
      </c>
      <c r="D72" s="162">
        <v>0</v>
      </c>
      <c r="E72" s="250"/>
      <c r="F72" s="250"/>
      <c r="G72" s="162">
        <v>0</v>
      </c>
      <c r="H72" s="162">
        <v>0</v>
      </c>
      <c r="I72" s="261"/>
      <c r="J72" s="250"/>
      <c r="K72" s="162">
        <v>0</v>
      </c>
      <c r="L72" s="162">
        <v>0</v>
      </c>
      <c r="M72" s="261"/>
      <c r="N72" s="250"/>
      <c r="O72" s="162">
        <v>0</v>
      </c>
      <c r="P72" s="162">
        <v>0</v>
      </c>
      <c r="Q72" s="261"/>
      <c r="R72" s="250"/>
      <c r="S72" s="261"/>
      <c r="T72" s="250"/>
      <c r="U72" s="3"/>
    </row>
    <row r="73" spans="1:21" ht="15" hidden="1" customHeight="1" thickBot="1" x14ac:dyDescent="0.25">
      <c r="A73" s="267"/>
      <c r="B73" s="167" t="s">
        <v>130</v>
      </c>
      <c r="C73" s="168">
        <v>0</v>
      </c>
      <c r="D73" s="168">
        <v>0</v>
      </c>
      <c r="E73" s="251"/>
      <c r="F73" s="251"/>
      <c r="G73" s="168">
        <v>0</v>
      </c>
      <c r="H73" s="168">
        <v>0</v>
      </c>
      <c r="I73" s="262"/>
      <c r="J73" s="251"/>
      <c r="K73" s="168">
        <v>0</v>
      </c>
      <c r="L73" s="168">
        <v>0</v>
      </c>
      <c r="M73" s="262"/>
      <c r="N73" s="251"/>
      <c r="O73" s="168">
        <v>0</v>
      </c>
      <c r="P73" s="168">
        <v>0</v>
      </c>
      <c r="Q73" s="262"/>
      <c r="R73" s="251"/>
      <c r="S73" s="262"/>
      <c r="T73" s="251"/>
      <c r="U73" s="3"/>
    </row>
    <row r="74" spans="1:21" hidden="1" x14ac:dyDescent="0.2"/>
  </sheetData>
  <mergeCells count="78">
    <mergeCell ref="T69:T73"/>
    <mergeCell ref="P65:P67"/>
    <mergeCell ref="Q65:Q67"/>
    <mergeCell ref="R65:R67"/>
    <mergeCell ref="S65:S67"/>
    <mergeCell ref="T65:T67"/>
    <mergeCell ref="R69:R73"/>
    <mergeCell ref="A68:A73"/>
    <mergeCell ref="I68:I73"/>
    <mergeCell ref="M68:M73"/>
    <mergeCell ref="Q68:Q73"/>
    <mergeCell ref="S68:S73"/>
    <mergeCell ref="E69:E73"/>
    <mergeCell ref="F69:F73"/>
    <mergeCell ref="J69:J73"/>
    <mergeCell ref="N69:N73"/>
    <mergeCell ref="A49:A52"/>
    <mergeCell ref="A58:B58"/>
    <mergeCell ref="A59:B59"/>
    <mergeCell ref="A65:B67"/>
    <mergeCell ref="O65:O67"/>
    <mergeCell ref="D65:D67"/>
    <mergeCell ref="E65:E67"/>
    <mergeCell ref="F65:F67"/>
    <mergeCell ref="G65:G67"/>
    <mergeCell ref="H65:H67"/>
    <mergeCell ref="I65:I67"/>
    <mergeCell ref="J65:J67"/>
    <mergeCell ref="K65:K67"/>
    <mergeCell ref="L65:L67"/>
    <mergeCell ref="M65:M67"/>
    <mergeCell ref="N65:N67"/>
    <mergeCell ref="A29:A36"/>
    <mergeCell ref="A38:A41"/>
    <mergeCell ref="B46:S46"/>
    <mergeCell ref="V46:AI46"/>
    <mergeCell ref="A47:A48"/>
    <mergeCell ref="AA26:AB26"/>
    <mergeCell ref="AC26:AD26"/>
    <mergeCell ref="AE26:AF26"/>
    <mergeCell ref="C65:C67"/>
    <mergeCell ref="C28:S28"/>
    <mergeCell ref="W28:AI28"/>
    <mergeCell ref="AG26:AH26"/>
    <mergeCell ref="O26:P26"/>
    <mergeCell ref="M23:M25"/>
    <mergeCell ref="N23:N25"/>
    <mergeCell ref="Q23:Q25"/>
    <mergeCell ref="Y26:Z26"/>
    <mergeCell ref="R23:R25"/>
    <mergeCell ref="F23:F25"/>
    <mergeCell ref="W26:X26"/>
    <mergeCell ref="A17:B17"/>
    <mergeCell ref="A18:B18"/>
    <mergeCell ref="A21:B21"/>
    <mergeCell ref="A23:B24"/>
    <mergeCell ref="E23:E25"/>
    <mergeCell ref="C24:D25"/>
    <mergeCell ref="G24:H25"/>
    <mergeCell ref="K24:L25"/>
    <mergeCell ref="O24:P25"/>
    <mergeCell ref="C26:D26"/>
    <mergeCell ref="G26:H26"/>
    <mergeCell ref="K26:L26"/>
    <mergeCell ref="I23:I25"/>
    <mergeCell ref="J23:J25"/>
    <mergeCell ref="A14:B14"/>
    <mergeCell ref="B2:C2"/>
    <mergeCell ref="D2:G2"/>
    <mergeCell ref="H2:K2"/>
    <mergeCell ref="B3:C3"/>
    <mergeCell ref="D3:G3"/>
    <mergeCell ref="H3:K3"/>
    <mergeCell ref="B4:K4"/>
    <mergeCell ref="A7:B7"/>
    <mergeCell ref="A8:B8"/>
    <mergeCell ref="A10:B10"/>
    <mergeCell ref="A11:B11"/>
  </mergeCells>
  <pageMargins left="0.23622047244094491" right="0.23622047244094491" top="0.74803149606299213" bottom="0.74803149606299213" header="0.31496062992125984" footer="0.31496062992125984"/>
  <pageSetup paperSize="9" scale="46" orientation="landscape" r:id="rId1"/>
  <headerFooter>
    <oddHeader>&amp;R&amp;G</oddHeader>
    <oddFooter>&amp;L&amp;"-,Negrito"&amp;14CDJ &amp;CPágina &amp;P de &amp;N</oddFooter>
  </headerFooter>
  <colBreaks count="1" manualBreakCount="1">
    <brk id="20" max="1048575" man="1"/>
  </colBreaks>
  <legacy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2</vt:i4>
      </vt:variant>
    </vt:vector>
  </HeadingPairs>
  <TitlesOfParts>
    <vt:vector size="5" baseType="lpstr">
      <vt:lpstr>Plano Trabalho 2022.2023</vt:lpstr>
      <vt:lpstr> DRE 2022</vt:lpstr>
      <vt:lpstr> DRE 2023</vt:lpstr>
      <vt:lpstr>' DRE 2022'!Area_de_impressao</vt:lpstr>
      <vt:lpstr>' DRE 2023'!Area_de_impressao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2023-03-13T12:32:59Z</dcterms:modified>
</cp:coreProperties>
</file>